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0"/>
  </bookViews>
  <sheets>
    <sheet name="Celk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Jana Fabigov?</author>
  </authors>
  <commentList>
    <comment ref="F31" authorId="0">
      <text>
        <r>
          <rPr>
            <sz val="9"/>
            <rFont val="Tahoma"/>
            <family val="2"/>
          </rPr>
          <t xml:space="preserve">ÚP podporuje 2 pracovní místa od 1-10/2023, zařazené v Městských službách
</t>
        </r>
      </text>
    </comment>
    <comment ref="F30" authorId="0">
      <text>
        <r>
          <rPr>
            <sz val="9"/>
            <rFont val="Tahoma"/>
            <family val="2"/>
          </rPr>
          <t xml:space="preserve">Akce realizované v předchozím roce, uvolněny po vyúčtování
</t>
        </r>
      </text>
    </comment>
    <comment ref="F37" authorId="0">
      <text>
        <r>
          <rPr>
            <sz val="9"/>
            <rFont val="Tahoma"/>
            <family val="2"/>
          </rPr>
          <t xml:space="preserve">Dotace z MŠMT z operačního programu Jan Amos Komenský v prioritě 2 
</t>
        </r>
      </text>
    </comment>
    <comment ref="F32" authorId="0">
      <text>
        <r>
          <rPr>
            <sz val="9"/>
            <rFont val="Tahoma"/>
            <family val="2"/>
          </rPr>
          <t>Nedočerpané dotace z předchozích let</t>
        </r>
      </text>
    </comment>
    <comment ref="F15" authorId="0">
      <text>
        <r>
          <rPr>
            <sz val="9"/>
            <rFont val="Tahoma"/>
            <family val="2"/>
          </rPr>
          <t>Nedočerpaná dotace z roku 2022, vrácená PO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doplatek ze Směnné smlouvy s MOSS</t>
        </r>
      </text>
    </comment>
    <comment ref="J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3" authorId="0">
      <text>
        <r>
          <rPr>
            <sz val="9"/>
            <rFont val="Tahoma"/>
            <family val="2"/>
          </rPr>
          <t>doplatek ze Směnné smlouvy s MOSS</t>
        </r>
      </text>
    </comment>
    <comment ref="L21" authorId="0">
      <text>
        <r>
          <rPr>
            <sz val="9"/>
            <rFont val="Tahoma"/>
            <family val="2"/>
          </rPr>
          <t xml:space="preserve">výnosy z úroků na vkladech
</t>
        </r>
      </text>
    </comment>
    <comment ref="L7" authorId="0">
      <text>
        <r>
          <rPr>
            <sz val="9"/>
            <rFont val="Tahoma"/>
            <family val="2"/>
          </rPr>
          <t>vyšší výběr pokut z radarů</t>
        </r>
      </text>
    </comment>
    <comment ref="P25" authorId="0">
      <text>
        <r>
          <rPr>
            <sz val="9"/>
            <rFont val="Tahoma"/>
            <family val="2"/>
          </rPr>
          <t xml:space="preserve">prodej auta využívaného pro senior taxi
</t>
        </r>
      </text>
    </comment>
    <comment ref="P7" authorId="0">
      <text>
        <r>
          <rPr>
            <sz val="9"/>
            <rFont val="Tahoma"/>
            <family val="0"/>
          </rPr>
          <t xml:space="preserve">úprava reaguje na snížený výběr poplatků za překročení rycvhlosti
</t>
        </r>
      </text>
    </comment>
    <comment ref="V30" authorId="0">
      <text>
        <r>
          <rPr>
            <sz val="9"/>
            <rFont val="Tahoma"/>
            <family val="2"/>
          </rPr>
          <t>Krácení z důvodu nepřiznání celkového objemu dotace</t>
        </r>
        <r>
          <rPr>
            <sz val="9"/>
            <rFont val="Tahoma"/>
            <family val="0"/>
          </rPr>
          <t xml:space="preserve">
</t>
        </r>
      </text>
    </comment>
    <comment ref="V31" authorId="0">
      <text>
        <r>
          <rPr>
            <sz val="9"/>
            <rFont val="Tahoma"/>
            <family val="2"/>
          </rPr>
          <t xml:space="preserve">Navýšení v návaznosti na plnění uzavřených smluv na osoby VPP
</t>
        </r>
      </text>
    </comment>
    <comment ref="V42" authorId="0">
      <text>
        <r>
          <rPr>
            <sz val="9"/>
            <rFont val="Tahoma"/>
            <family val="2"/>
          </rPr>
          <t xml:space="preserve">Doplatek přiznaný pro rok 2022
</t>
        </r>
      </text>
    </comment>
  </commentList>
</comments>
</file>

<file path=xl/sharedStrings.xml><?xml version="1.0" encoding="utf-8"?>
<sst xmlns="http://schemas.openxmlformats.org/spreadsheetml/2006/main" count="148" uniqueCount="127">
  <si>
    <t>Základní umělecké školy</t>
  </si>
  <si>
    <t>Sportovní zařízení v majetku obce</t>
  </si>
  <si>
    <t>Bezpečnost a veřejný pořádek</t>
  </si>
  <si>
    <t>Převod zůstatků z min.let</t>
  </si>
  <si>
    <t>Splátky úvěrů</t>
  </si>
  <si>
    <t>PŘÍJMY CELKEM</t>
  </si>
  <si>
    <t>VÝDAJE CELKEM</t>
  </si>
  <si>
    <t>Finanční operace</t>
  </si>
  <si>
    <t>ZŠ Komenského</t>
  </si>
  <si>
    <t>Mateřské školy</t>
  </si>
  <si>
    <t>Základní školy</t>
  </si>
  <si>
    <t>Využití volného času dětí a mládeže</t>
  </si>
  <si>
    <t>druhové třídění</t>
  </si>
  <si>
    <t>1xxx</t>
  </si>
  <si>
    <t>Daňové příjmy</t>
  </si>
  <si>
    <t>2xxx</t>
  </si>
  <si>
    <t>3xxx</t>
  </si>
  <si>
    <t>4xxx</t>
  </si>
  <si>
    <t>Nedaňové příjmy</t>
  </si>
  <si>
    <t>Kapitálové příjmy</t>
  </si>
  <si>
    <t>Přijaté transfery</t>
  </si>
  <si>
    <t>odvětvové třídění</t>
  </si>
  <si>
    <t>33xx</t>
  </si>
  <si>
    <t>34xx</t>
  </si>
  <si>
    <t>36xx</t>
  </si>
  <si>
    <t>37xx</t>
  </si>
  <si>
    <t>5xxx</t>
  </si>
  <si>
    <t>6xxx</t>
  </si>
  <si>
    <t>Průmyslová a ostatní odvětví hospodářství</t>
  </si>
  <si>
    <t>Kultura, církve a sdělovací prostředky</t>
  </si>
  <si>
    <t>Bydlení, komunální služby a územní rozvoj</t>
  </si>
  <si>
    <t>Ochrana životního prostředí</t>
  </si>
  <si>
    <t>Sociální věci a politika zaměstnanosti</t>
  </si>
  <si>
    <t>Bezpečnost a právní ochrana</t>
  </si>
  <si>
    <t>Všeobecná veřejná správa a služby</t>
  </si>
  <si>
    <t>Popis</t>
  </si>
  <si>
    <t>neinvestiční přijaté transfery ze SR v rámci SDV</t>
  </si>
  <si>
    <t>10xx</t>
  </si>
  <si>
    <t>22xx</t>
  </si>
  <si>
    <t>23xx</t>
  </si>
  <si>
    <t>43xx</t>
  </si>
  <si>
    <t>52xx</t>
  </si>
  <si>
    <t>53xx</t>
  </si>
  <si>
    <t>55xx</t>
  </si>
  <si>
    <t>61xx</t>
  </si>
  <si>
    <t>63xx</t>
  </si>
  <si>
    <t>Zemědělství, lesní hospodářství a rybářství</t>
  </si>
  <si>
    <t>Doprava</t>
  </si>
  <si>
    <t>Vodní hospodářství</t>
  </si>
  <si>
    <t>Sport a zájmováčinnost</t>
  </si>
  <si>
    <t>Sociální služby a pomoc a společné činnosti v sociálním zabezpečení a politice zaměstnanosti</t>
  </si>
  <si>
    <t>Civilní připravenost a krizové stavy</t>
  </si>
  <si>
    <t>Požární ochrana a integrovaný záchranný systém</t>
  </si>
  <si>
    <t>Státní moc, státní správa, územní samospráva a politické strany</t>
  </si>
  <si>
    <t>ZŚ Nádražní</t>
  </si>
  <si>
    <t>SPOZaM</t>
  </si>
  <si>
    <t>CVČ</t>
  </si>
  <si>
    <t>org.třídění RS - ORJ</t>
  </si>
  <si>
    <t>Dotace spolkům dle zákona č.250/2000 Sb.</t>
  </si>
  <si>
    <t>Fond korporátních dluhopisů</t>
  </si>
  <si>
    <t>mimo 5331</t>
  </si>
  <si>
    <t>SALDO PŘÍJMŮ A VÝDAJŮ</t>
  </si>
  <si>
    <t>FINANCOVÁNÍ</t>
  </si>
  <si>
    <t>Mateřská škola Na Sídlišti</t>
  </si>
  <si>
    <t>Mateřská škola Školní</t>
  </si>
  <si>
    <t>Základní škola Komenského</t>
  </si>
  <si>
    <t>Základní škola Nádražní</t>
  </si>
  <si>
    <t>tabulka č.1</t>
  </si>
  <si>
    <t>35xx</t>
  </si>
  <si>
    <t>Zdravotnictví</t>
  </si>
  <si>
    <t>212 MŠ Na Sídlišti</t>
  </si>
  <si>
    <t>214 MŚ Školní</t>
  </si>
  <si>
    <t>62xx</t>
  </si>
  <si>
    <t>Jiné veřejné služby a činnosti (humanitární pomoc)</t>
  </si>
  <si>
    <t>Prodej pozemků</t>
  </si>
  <si>
    <t>Prodej movitých věcí (traktory)</t>
  </si>
  <si>
    <t>64xx</t>
  </si>
  <si>
    <t>Ostatní činnosti</t>
  </si>
  <si>
    <t>Vratky poskytnutých nevyčerpaných dotací</t>
  </si>
  <si>
    <t>Ostatní dotace</t>
  </si>
  <si>
    <t>ZŠ Nádražní -výdejna obědů</t>
  </si>
  <si>
    <t>Schválený rozpočet 2023</t>
  </si>
  <si>
    <t>změna</t>
  </si>
  <si>
    <t>1.RO 2023</t>
  </si>
  <si>
    <t>Dot. z Vinařského fondu (akce roku 2022)</t>
  </si>
  <si>
    <t>Dotace z ÚP</t>
  </si>
  <si>
    <t>Úprava parkové zeleně kolem BD na ulici GP</t>
  </si>
  <si>
    <t>Automatizace a inovace - dočerpání dotace</t>
  </si>
  <si>
    <t>90002 CVČ rozvoj venkovního zázemí</t>
  </si>
  <si>
    <t>Revitalizace prvků USES III.</t>
  </si>
  <si>
    <t>90002 Dotace na ovocný sad</t>
  </si>
  <si>
    <t>Dotace pro ZŠ - průtoková</t>
  </si>
  <si>
    <t>CVČ vrácení dotace - Integrace cizinců</t>
  </si>
  <si>
    <t>Operační program J.A.Komenský pro CVČ</t>
  </si>
  <si>
    <t>Dotace z MŠMT pro adaptační skupinu</t>
  </si>
  <si>
    <t>2.RO 2023</t>
  </si>
  <si>
    <t>CVČ mimo prov.dotaci</t>
  </si>
  <si>
    <t>3.RO 2023</t>
  </si>
  <si>
    <t>Dotace z JMK - obnova uliční fasády p.Nohelová</t>
  </si>
  <si>
    <t>4.RO 2023</t>
  </si>
  <si>
    <t>Úvěrové zdroje</t>
  </si>
  <si>
    <t>MPO ČR - rekonstrukce VO v Hustopečích 2.etapa</t>
  </si>
  <si>
    <t>Dotace OSPOD</t>
  </si>
  <si>
    <t>Dotace Výkon soc.práce</t>
  </si>
  <si>
    <t>Dotace na so.služby dle § 105</t>
  </si>
  <si>
    <t>Dotace na so.služby dle § 101</t>
  </si>
  <si>
    <t>Volby prezidenta</t>
  </si>
  <si>
    <t>ZŠ Komenského inv.příspěvek</t>
  </si>
  <si>
    <t>5.RO 2023</t>
  </si>
  <si>
    <t>6.RO 2023</t>
  </si>
  <si>
    <t>Prodej ostatních nem.a jejich částí</t>
  </si>
  <si>
    <t>JMK dotace pro investici ZŠ Nádražní</t>
  </si>
  <si>
    <t>JMK dotace na Hustopečské skákání 2023</t>
  </si>
  <si>
    <t>JMK dotace na následnou péči o zeleň</t>
  </si>
  <si>
    <t>JMK dotace na retenční nádrž u spol.domu</t>
  </si>
  <si>
    <t>JMK dotace TIC</t>
  </si>
  <si>
    <t>JMK dotace herní prvky</t>
  </si>
  <si>
    <t>Dotace MŽP ČR na kompostéry</t>
  </si>
  <si>
    <t>Dotace MKČR - socha sv.Jana Nepomuckého</t>
  </si>
  <si>
    <t>JMK dotace - oprava kříže</t>
  </si>
  <si>
    <t>Neinvestiční dotace v režimu de minimis dle výzvy č. EFEKT 4/2023 (EPC)</t>
  </si>
  <si>
    <t>7.RO 2023</t>
  </si>
  <si>
    <t>CVČ inv.dotace</t>
  </si>
  <si>
    <t>8.RO 2023</t>
  </si>
  <si>
    <t>9.RO 2023</t>
  </si>
  <si>
    <t>Veřejnosprávní smlouvy např. pro OSPOD a soc.služby</t>
  </si>
  <si>
    <t>Celková bilance 9.rozpočtového opatření města Hustopeče na rok 2023 (v tis.Kč)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</si>
</sst>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.00&quot; Kč&quot;"/>
    <numFmt numFmtId="166" formatCode="#,##0.00000000000000000000"/>
    <numFmt numFmtId="167" formatCode="#,##0\ &quot;Kč&quot;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8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6"/>
      <name val="Arial CE"/>
      <family val="2"/>
    </font>
    <font>
      <sz val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i/>
      <sz val="8"/>
      <color indexed="9"/>
      <name val="Arial CE"/>
      <family val="0"/>
    </font>
    <font>
      <b/>
      <i/>
      <sz val="7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sz val="7"/>
      <color indexed="9"/>
      <name val="Arial CE"/>
      <family val="2"/>
    </font>
    <font>
      <b/>
      <sz val="7"/>
      <color indexed="9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7"/>
      <color indexed="8"/>
      <name val="Arial CE"/>
      <family val="2"/>
    </font>
    <font>
      <b/>
      <sz val="9"/>
      <color indexed="9"/>
      <name val="Arial CE"/>
      <family val="2"/>
    </font>
    <font>
      <b/>
      <sz val="18"/>
      <color indexed="9"/>
      <name val="Arial CE"/>
      <family val="0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8"/>
      <color theme="0"/>
      <name val="Arial CE"/>
      <family val="0"/>
    </font>
    <font>
      <b/>
      <i/>
      <sz val="7"/>
      <color theme="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2"/>
    </font>
    <font>
      <sz val="10"/>
      <color theme="0"/>
      <name val="Arial CE"/>
      <family val="2"/>
    </font>
    <font>
      <sz val="7"/>
      <color theme="0"/>
      <name val="Arial CE"/>
      <family val="2"/>
    </font>
    <font>
      <b/>
      <sz val="7"/>
      <color theme="0"/>
      <name val="Arial CE"/>
      <family val="2"/>
    </font>
    <font>
      <b/>
      <sz val="10"/>
      <color theme="1"/>
      <name val="Arial CE"/>
      <family val="2"/>
    </font>
    <font>
      <b/>
      <sz val="8"/>
      <color theme="1"/>
      <name val="Arial CE"/>
      <family val="2"/>
    </font>
    <font>
      <b/>
      <sz val="9"/>
      <color theme="1"/>
      <name val="Arial CE"/>
      <family val="2"/>
    </font>
    <font>
      <b/>
      <sz val="7"/>
      <color theme="1"/>
      <name val="Arial CE"/>
      <family val="2"/>
    </font>
    <font>
      <b/>
      <sz val="9"/>
      <color theme="0"/>
      <name val="Arial CE"/>
      <family val="2"/>
    </font>
    <font>
      <sz val="10"/>
      <color rgb="FFFF0000"/>
      <name val="Arial CE"/>
      <family val="2"/>
    </font>
    <font>
      <b/>
      <sz val="18"/>
      <color theme="0"/>
      <name val="Arial CE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53" fillId="0" borderId="2" applyNumberFormat="0" applyFill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39" borderId="6" applyNumberFormat="0" applyAlignment="0" applyProtection="0"/>
    <xf numFmtId="0" fontId="54" fillId="40" borderId="0" applyNumberFormat="0" applyBorder="0" applyAlignment="0" applyProtection="0"/>
    <xf numFmtId="0" fontId="13" fillId="13" borderId="1" applyNumberFormat="0" applyAlignment="0" applyProtection="0"/>
    <xf numFmtId="0" fontId="6" fillId="39" borderId="6" applyNumberFormat="0" applyAlignment="0" applyProtection="0"/>
    <xf numFmtId="0" fontId="55" fillId="41" borderId="7" applyNumberFormat="0" applyAlignment="0" applyProtection="0"/>
    <xf numFmtId="0" fontId="14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0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4" borderId="12" applyNumberFormat="0" applyAlignment="0" applyProtection="0"/>
    <xf numFmtId="0" fontId="17" fillId="38" borderId="13" applyNumberFormat="0" applyAlignment="0" applyProtection="0"/>
    <xf numFmtId="0" fontId="0" fillId="45" borderId="14" applyNumberFormat="0" applyFont="0" applyAlignment="0" applyProtection="0"/>
    <xf numFmtId="0" fontId="14" fillId="0" borderId="8" applyNumberFormat="0" applyFill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61" fillId="0" borderId="15" applyNumberFormat="0" applyFill="0" applyAlignment="0" applyProtection="0"/>
    <xf numFmtId="0" fontId="18" fillId="0" borderId="16" applyNumberFormat="0" applyFill="0" applyAlignment="0" applyProtection="0"/>
    <xf numFmtId="0" fontId="62" fillId="4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64" fillId="47" borderId="17" applyNumberFormat="0" applyAlignment="0" applyProtection="0"/>
    <xf numFmtId="0" fontId="65" fillId="48" borderId="17" applyNumberFormat="0" applyAlignment="0" applyProtection="0"/>
    <xf numFmtId="0" fontId="66" fillId="48" borderId="18" applyNumberFormat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inden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120" applyFont="1" applyFill="1" applyBorder="1" applyAlignment="1">
      <alignment horizontal="center" vertical="center" wrapText="1"/>
      <protection/>
    </xf>
    <xf numFmtId="0" fontId="23" fillId="0" borderId="0" xfId="120" applyFon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 indent="1"/>
    </xf>
    <xf numFmtId="0" fontId="26" fillId="0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left" wrapText="1" indent="1"/>
    </xf>
    <xf numFmtId="0" fontId="24" fillId="0" borderId="19" xfId="0" applyFont="1" applyBorder="1" applyAlignment="1">
      <alignment horizontal="left" wrapText="1" indent="1"/>
    </xf>
    <xf numFmtId="0" fontId="68" fillId="55" borderId="19" xfId="0" applyFont="1" applyFill="1" applyBorder="1" applyAlignment="1">
      <alignment horizontal="center" vertical="center" wrapText="1"/>
    </xf>
    <xf numFmtId="0" fontId="69" fillId="55" borderId="19" xfId="0" applyFont="1" applyFill="1" applyBorder="1" applyAlignment="1">
      <alignment horizontal="center" vertical="center" wrapText="1"/>
    </xf>
    <xf numFmtId="0" fontId="70" fillId="55" borderId="19" xfId="0" applyFont="1" applyFill="1" applyBorder="1" applyAlignment="1">
      <alignment horizontal="center" vertical="center" wrapText="1"/>
    </xf>
    <xf numFmtId="3" fontId="70" fillId="55" borderId="19" xfId="0" applyNumberFormat="1" applyFont="1" applyFill="1" applyBorder="1" applyAlignment="1">
      <alignment horizontal="center" vertical="center" wrapText="1"/>
    </xf>
    <xf numFmtId="0" fontId="71" fillId="55" borderId="19" xfId="0" applyFont="1" applyFill="1" applyBorder="1" applyAlignment="1">
      <alignment horizontal="center"/>
    </xf>
    <xf numFmtId="0" fontId="72" fillId="55" borderId="19" xfId="0" applyFont="1" applyFill="1" applyBorder="1" applyAlignment="1">
      <alignment horizontal="center"/>
    </xf>
    <xf numFmtId="0" fontId="73" fillId="55" borderId="19" xfId="0" applyFont="1" applyFill="1" applyBorder="1" applyAlignment="1">
      <alignment horizontal="center"/>
    </xf>
    <xf numFmtId="0" fontId="71" fillId="55" borderId="19" xfId="0" applyFont="1" applyFill="1" applyBorder="1" applyAlignment="1">
      <alignment horizontal="left" wrapText="1" indent="1"/>
    </xf>
    <xf numFmtId="3" fontId="71" fillId="55" borderId="19" xfId="0" applyNumberFormat="1" applyFont="1" applyFill="1" applyBorder="1" applyAlignment="1">
      <alignment/>
    </xf>
    <xf numFmtId="0" fontId="74" fillId="55" borderId="19" xfId="0" applyFont="1" applyFill="1" applyBorder="1" applyAlignment="1">
      <alignment horizontal="center"/>
    </xf>
    <xf numFmtId="3" fontId="0" fillId="25" borderId="19" xfId="0" applyNumberFormat="1" applyFill="1" applyBorder="1" applyAlignment="1">
      <alignment/>
    </xf>
    <xf numFmtId="3" fontId="21" fillId="25" borderId="19" xfId="0" applyNumberFormat="1" applyFont="1" applyFill="1" applyBorder="1" applyAlignment="1">
      <alignment/>
    </xf>
    <xf numFmtId="3" fontId="21" fillId="56" borderId="19" xfId="0" applyNumberFormat="1" applyFont="1" applyFill="1" applyBorder="1" applyAlignment="1">
      <alignment/>
    </xf>
    <xf numFmtId="0" fontId="21" fillId="56" borderId="19" xfId="0" applyFont="1" applyFill="1" applyBorder="1" applyAlignment="1">
      <alignment horizontal="center"/>
    </xf>
    <xf numFmtId="0" fontId="26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0" fontId="0" fillId="56" borderId="19" xfId="0" applyFont="1" applyFill="1" applyBorder="1" applyAlignment="1">
      <alignment horizontal="center"/>
    </xf>
    <xf numFmtId="0" fontId="21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 horizontal="left" wrapText="1" indent="1"/>
    </xf>
    <xf numFmtId="3" fontId="0" fillId="19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75" fillId="57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1" fillId="56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19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2" fillId="0" borderId="0" xfId="0" applyFont="1" applyAlignment="1">
      <alignment vertical="center"/>
    </xf>
    <xf numFmtId="0" fontId="0" fillId="3" borderId="19" xfId="0" applyFill="1" applyBorder="1" applyAlignment="1">
      <alignment/>
    </xf>
    <xf numFmtId="3" fontId="0" fillId="3" borderId="19" xfId="0" applyNumberFormat="1" applyFill="1" applyBorder="1" applyAlignment="1">
      <alignment/>
    </xf>
    <xf numFmtId="0" fontId="0" fillId="5" borderId="19" xfId="0" applyFill="1" applyBorder="1" applyAlignment="1">
      <alignment/>
    </xf>
    <xf numFmtId="3" fontId="0" fillId="5" borderId="19" xfId="0" applyNumberFormat="1" applyFill="1" applyBorder="1" applyAlignment="1">
      <alignment/>
    </xf>
    <xf numFmtId="168" fontId="0" fillId="5" borderId="19" xfId="0" applyNumberFormat="1" applyFill="1" applyBorder="1" applyAlignment="1">
      <alignment/>
    </xf>
    <xf numFmtId="0" fontId="0" fillId="7" borderId="19" xfId="0" applyFill="1" applyBorder="1" applyAlignment="1">
      <alignment/>
    </xf>
    <xf numFmtId="3" fontId="0" fillId="7" borderId="19" xfId="0" applyNumberFormat="1" applyFill="1" applyBorder="1" applyAlignment="1">
      <alignment/>
    </xf>
    <xf numFmtId="0" fontId="0" fillId="2" borderId="19" xfId="0" applyFill="1" applyBorder="1" applyAlignment="1">
      <alignment/>
    </xf>
    <xf numFmtId="3" fontId="0" fillId="2" borderId="19" xfId="0" applyNumberFormat="1" applyFill="1" applyBorder="1" applyAlignment="1">
      <alignment/>
    </xf>
    <xf numFmtId="3" fontId="76" fillId="57" borderId="19" xfId="0" applyNumberFormat="1" applyFont="1" applyFill="1" applyBorder="1" applyAlignment="1">
      <alignment/>
    </xf>
    <xf numFmtId="3" fontId="77" fillId="57" borderId="19" xfId="0" applyNumberFormat="1" applyFont="1" applyFill="1" applyBorder="1" applyAlignment="1">
      <alignment/>
    </xf>
    <xf numFmtId="3" fontId="78" fillId="57" borderId="19" xfId="0" applyNumberFormat="1" applyFont="1" applyFill="1" applyBorder="1" applyAlignment="1">
      <alignment/>
    </xf>
    <xf numFmtId="0" fontId="27" fillId="3" borderId="19" xfId="0" applyFont="1" applyFill="1" applyBorder="1" applyAlignment="1">
      <alignment/>
    </xf>
    <xf numFmtId="3" fontId="79" fillId="55" borderId="19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left"/>
    </xf>
    <xf numFmtId="0" fontId="21" fillId="0" borderId="20" xfId="0" applyFont="1" applyFill="1" applyBorder="1" applyAlignment="1">
      <alignment horizontal="center"/>
    </xf>
    <xf numFmtId="0" fontId="81" fillId="55" borderId="21" xfId="0" applyFont="1" applyFill="1" applyBorder="1" applyAlignment="1">
      <alignment horizontal="center" vertical="center" wrapText="1"/>
    </xf>
    <xf numFmtId="0" fontId="81" fillId="55" borderId="0" xfId="0" applyFont="1" applyFill="1" applyBorder="1" applyAlignment="1">
      <alignment horizontal="center" vertical="center" wrapText="1"/>
    </xf>
  </cellXfs>
  <cellStyles count="1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 % - zvýraznenie1" xfId="39"/>
    <cellStyle name="40 % - zvýraznenie2" xfId="40"/>
    <cellStyle name="40 % - zvýraznenie3" xfId="41"/>
    <cellStyle name="40 % - zvýraznenie4" xfId="42"/>
    <cellStyle name="40 % - zvýraznenie5" xfId="43"/>
    <cellStyle name="40 % - zvýraznenie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 % - zvýraznenie1" xfId="57"/>
    <cellStyle name="60 % - zvýraznenie2" xfId="58"/>
    <cellStyle name="60 % - zvýraznenie3" xfId="59"/>
    <cellStyle name="60 % - zvýraznenie4" xfId="60"/>
    <cellStyle name="60 % - zvýraznenie5" xfId="61"/>
    <cellStyle name="60 % - zvýraznenie6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omma" xfId="78"/>
    <cellStyle name="čárky 2" xfId="79"/>
    <cellStyle name="čárky 2 2" xfId="80"/>
    <cellStyle name="čárky 2 2 2" xfId="81"/>
    <cellStyle name="čárky 2 3" xfId="82"/>
    <cellStyle name="čárky 3" xfId="83"/>
    <cellStyle name="čárky 3 2" xfId="84"/>
    <cellStyle name="čárky 4" xfId="85"/>
    <cellStyle name="čárky 4 2" xfId="86"/>
    <cellStyle name="čárky 4 3" xfId="87"/>
    <cellStyle name="Comma [0]" xfId="88"/>
    <cellStyle name="Dobrá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textový odkaz 2" xfId="96"/>
    <cellStyle name="Check Cell" xfId="97"/>
    <cellStyle name="Chybně" xfId="98"/>
    <cellStyle name="Input" xfId="99"/>
    <cellStyle name="Kontrolná bunka" xfId="100"/>
    <cellStyle name="Kontrolní buňka" xfId="101"/>
    <cellStyle name="Linked Cell" xfId="102"/>
    <cellStyle name="Currency" xfId="103"/>
    <cellStyle name="Currency [0]" xfId="104"/>
    <cellStyle name="Nadpis 1" xfId="105"/>
    <cellStyle name="Nadpis 2" xfId="106"/>
    <cellStyle name="Nadpis 3" xfId="107"/>
    <cellStyle name="Nadpis 4" xfId="108"/>
    <cellStyle name="Název" xfId="109"/>
    <cellStyle name="Nedefinován" xfId="110"/>
    <cellStyle name="Nedefinován 2" xfId="111"/>
    <cellStyle name="Nedefinován 3" xfId="112"/>
    <cellStyle name="Neutral" xfId="113"/>
    <cellStyle name="Neutrálna" xfId="114"/>
    <cellStyle name="Neutrální" xfId="115"/>
    <cellStyle name="Normal_2007-0022 Info table" xfId="116"/>
    <cellStyle name="normálne 2" xfId="117"/>
    <cellStyle name="normálne 2 2" xfId="118"/>
    <cellStyle name="normálne_2007 až 2013 august 2008" xfId="119"/>
    <cellStyle name="Normální 10" xfId="120"/>
    <cellStyle name="normální 10 2" xfId="121"/>
    <cellStyle name="Normální 11" xfId="122"/>
    <cellStyle name="Normální 11 2" xfId="123"/>
    <cellStyle name="Normální 12" xfId="124"/>
    <cellStyle name="normální 2" xfId="125"/>
    <cellStyle name="normální 2 2" xfId="126"/>
    <cellStyle name="normální 2 2 2" xfId="127"/>
    <cellStyle name="normální 2 2 2 2" xfId="128"/>
    <cellStyle name="normální 2 3" xfId="129"/>
    <cellStyle name="normální 2_OINV-Inv fond 1V  2011 ceklem (version 1) upraveno2" xfId="130"/>
    <cellStyle name="normální 3" xfId="131"/>
    <cellStyle name="normální 3 2" xfId="132"/>
    <cellStyle name="normální 4" xfId="133"/>
    <cellStyle name="normální 4 2" xfId="134"/>
    <cellStyle name="normální 5" xfId="135"/>
    <cellStyle name="normální 6" xfId="136"/>
    <cellStyle name="normální 7" xfId="137"/>
    <cellStyle name="normální 7 2" xfId="138"/>
    <cellStyle name="normální 8" xfId="139"/>
    <cellStyle name="normální 9" xfId="140"/>
    <cellStyle name="Note" xfId="141"/>
    <cellStyle name="Output" xfId="142"/>
    <cellStyle name="Poznámka" xfId="143"/>
    <cellStyle name="Prepojená bunka" xfId="144"/>
    <cellStyle name="procent 2" xfId="145"/>
    <cellStyle name="procent 2 2" xfId="146"/>
    <cellStyle name="procent 2 2 2" xfId="147"/>
    <cellStyle name="procent 2 3" xfId="148"/>
    <cellStyle name="procent 3" xfId="149"/>
    <cellStyle name="procent 3 2" xfId="150"/>
    <cellStyle name="procent 4" xfId="151"/>
    <cellStyle name="procent 4 2" xfId="152"/>
    <cellStyle name="procent 5" xfId="153"/>
    <cellStyle name="procent 5 2" xfId="154"/>
    <cellStyle name="procent 5 3" xfId="155"/>
    <cellStyle name="Percent" xfId="156"/>
    <cellStyle name="Propojená buňka" xfId="157"/>
    <cellStyle name="Spolu" xfId="158"/>
    <cellStyle name="Správně" xfId="159"/>
    <cellStyle name="Styl 1" xfId="160"/>
    <cellStyle name="Styl 1 2" xfId="161"/>
    <cellStyle name="Text upozornění" xfId="162"/>
    <cellStyle name="Text upozornenia" xfId="163"/>
    <cellStyle name="Title" xfId="164"/>
    <cellStyle name="Titul" xfId="165"/>
    <cellStyle name="Total" xfId="166"/>
    <cellStyle name="Vstup" xfId="167"/>
    <cellStyle name="Výpočet" xfId="168"/>
    <cellStyle name="Výstup" xfId="169"/>
    <cellStyle name="Vysvětlující text" xfId="170"/>
    <cellStyle name="Vysvetľujúci text" xfId="171"/>
    <cellStyle name="Warning Text" xfId="172"/>
    <cellStyle name="Zlá" xfId="173"/>
    <cellStyle name="Zvýraznění 1" xfId="174"/>
    <cellStyle name="Zvýraznění 2" xfId="175"/>
    <cellStyle name="Zvýraznění 3" xfId="176"/>
    <cellStyle name="Zvýraznění 4" xfId="177"/>
    <cellStyle name="Zvýraznění 5" xfId="178"/>
    <cellStyle name="Zvýraznění 6" xfId="179"/>
    <cellStyle name="Zvýraznenie1" xfId="180"/>
    <cellStyle name="Zvýraznenie2" xfId="181"/>
    <cellStyle name="Zvýraznenie3" xfId="182"/>
    <cellStyle name="Zvýraznenie4" xfId="183"/>
    <cellStyle name="Zvýraznenie5" xfId="184"/>
    <cellStyle name="Zvýraznenie6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="95" zoomScaleNormal="95" zoomScalePageLayoutView="0" workbookViewId="0" topLeftCell="A1">
      <pane xSplit="5" ySplit="4" topLeftCell="F6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V42" sqref="V42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6.00390625" style="0" customWidth="1"/>
    <col min="4" max="4" width="27.125" style="0" customWidth="1"/>
    <col min="5" max="5" width="8.25390625" style="0" customWidth="1"/>
    <col min="6" max="6" width="7.375" style="0" customWidth="1"/>
    <col min="7" max="7" width="10.875" style="0" customWidth="1"/>
    <col min="8" max="8" width="5.25390625" style="0" customWidth="1"/>
    <col min="9" max="9" width="10.00390625" style="0" customWidth="1"/>
    <col min="10" max="10" width="5.25390625" style="0" customWidth="1"/>
    <col min="11" max="11" width="9.00390625" style="0" customWidth="1"/>
    <col min="12" max="12" width="7.25390625" style="0" customWidth="1"/>
    <col min="14" max="14" width="3.75390625" style="0" customWidth="1"/>
    <col min="16" max="16" width="5.875" style="0" customWidth="1"/>
    <col min="18" max="18" width="6.375" style="0" customWidth="1"/>
    <col min="20" max="20" width="4.75390625" style="0" customWidth="1"/>
    <col min="22" max="22" width="6.75390625" style="0" customWidth="1"/>
    <col min="23" max="23" width="7.875" style="0" customWidth="1"/>
  </cols>
  <sheetData>
    <row r="1" spans="1:4" ht="12.75" customHeight="1">
      <c r="A1" s="73" t="s">
        <v>67</v>
      </c>
      <c r="B1" s="73"/>
      <c r="C1" s="4"/>
      <c r="D1" s="6"/>
    </row>
    <row r="2" spans="1:23" ht="47.25" customHeight="1">
      <c r="A2" s="75" t="s">
        <v>126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</row>
    <row r="3" spans="1:11" ht="3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23" ht="32.25" customHeight="1">
      <c r="A4" s="28" t="s">
        <v>21</v>
      </c>
      <c r="B4" s="29" t="s">
        <v>12</v>
      </c>
      <c r="C4" s="28" t="s">
        <v>57</v>
      </c>
      <c r="D4" s="30" t="s">
        <v>35</v>
      </c>
      <c r="E4" s="31" t="s">
        <v>81</v>
      </c>
      <c r="F4" s="28" t="s">
        <v>82</v>
      </c>
      <c r="G4" s="31" t="s">
        <v>83</v>
      </c>
      <c r="H4" s="28" t="s">
        <v>82</v>
      </c>
      <c r="I4" s="31" t="s">
        <v>95</v>
      </c>
      <c r="J4" s="28" t="s">
        <v>82</v>
      </c>
      <c r="K4" s="31" t="s">
        <v>97</v>
      </c>
      <c r="L4" s="28" t="s">
        <v>82</v>
      </c>
      <c r="M4" s="31" t="s">
        <v>99</v>
      </c>
      <c r="N4" s="28" t="s">
        <v>82</v>
      </c>
      <c r="O4" s="31" t="s">
        <v>108</v>
      </c>
      <c r="P4" s="28" t="s">
        <v>82</v>
      </c>
      <c r="Q4" s="31" t="s">
        <v>109</v>
      </c>
      <c r="R4" s="28" t="s">
        <v>82</v>
      </c>
      <c r="S4" s="31" t="s">
        <v>121</v>
      </c>
      <c r="T4" s="28" t="s">
        <v>82</v>
      </c>
      <c r="U4" s="31" t="s">
        <v>123</v>
      </c>
      <c r="V4" s="28" t="s">
        <v>82</v>
      </c>
      <c r="W4" s="31" t="s">
        <v>124</v>
      </c>
    </row>
    <row r="5" spans="1:23" ht="12.75" customHeight="1">
      <c r="A5" s="41"/>
      <c r="B5" s="41" t="s">
        <v>13</v>
      </c>
      <c r="C5" s="42"/>
      <c r="D5" s="43" t="s">
        <v>14</v>
      </c>
      <c r="E5" s="40">
        <v>147180</v>
      </c>
      <c r="F5" s="40">
        <v>0</v>
      </c>
      <c r="G5" s="40">
        <f>E5+F5</f>
        <v>147180</v>
      </c>
      <c r="H5" s="52">
        <v>0</v>
      </c>
      <c r="I5" s="40">
        <f>G5+H5</f>
        <v>147180</v>
      </c>
      <c r="J5" s="52">
        <v>0</v>
      </c>
      <c r="K5" s="40">
        <f>I5+J5</f>
        <v>147180</v>
      </c>
      <c r="L5" s="52">
        <v>10000</v>
      </c>
      <c r="M5" s="40">
        <f aca="true" t="shared" si="0" ref="M5:M37">K5+L5</f>
        <v>157180</v>
      </c>
      <c r="N5" s="40"/>
      <c r="O5" s="40">
        <f>M5+N5</f>
        <v>157180</v>
      </c>
      <c r="P5" s="40">
        <v>5000</v>
      </c>
      <c r="Q5" s="40">
        <f>O5+P5</f>
        <v>162180</v>
      </c>
      <c r="R5" s="40">
        <v>0</v>
      </c>
      <c r="S5" s="40">
        <f>Q5+R5</f>
        <v>162180</v>
      </c>
      <c r="T5" s="40">
        <v>0</v>
      </c>
      <c r="U5" s="40">
        <f>S5+T5</f>
        <v>162180</v>
      </c>
      <c r="V5" s="40">
        <v>9000</v>
      </c>
      <c r="W5" s="40">
        <f>SUM(U5:V5)</f>
        <v>171180</v>
      </c>
    </row>
    <row r="6" spans="1:23" ht="12.75" customHeight="1">
      <c r="A6" s="41"/>
      <c r="B6" s="41" t="s">
        <v>15</v>
      </c>
      <c r="C6" s="42"/>
      <c r="D6" s="43" t="s">
        <v>18</v>
      </c>
      <c r="E6" s="40">
        <v>44681</v>
      </c>
      <c r="F6" s="40">
        <v>56</v>
      </c>
      <c r="G6" s="40">
        <f>E6+F6</f>
        <v>44737</v>
      </c>
      <c r="H6" s="52">
        <v>0</v>
      </c>
      <c r="I6" s="40">
        <f aca="true" t="shared" si="1" ref="I6:I87">G6+H6</f>
        <v>44737</v>
      </c>
      <c r="J6" s="52">
        <v>0</v>
      </c>
      <c r="K6" s="40">
        <f aca="true" t="shared" si="2" ref="K6:K87">I6+J6</f>
        <v>44737</v>
      </c>
      <c r="L6" s="52">
        <v>3500</v>
      </c>
      <c r="M6" s="40">
        <f t="shared" si="0"/>
        <v>48237</v>
      </c>
      <c r="N6" s="40"/>
      <c r="O6" s="40">
        <f>M6+N6</f>
        <v>48237</v>
      </c>
      <c r="P6" s="40">
        <v>-4000</v>
      </c>
      <c r="Q6" s="40">
        <f>O6+P6</f>
        <v>44237</v>
      </c>
      <c r="R6" s="40">
        <v>0</v>
      </c>
      <c r="S6" s="40">
        <f>Q6+R6</f>
        <v>44237</v>
      </c>
      <c r="T6" s="40">
        <v>0</v>
      </c>
      <c r="U6" s="40">
        <f>S6+T6</f>
        <v>44237</v>
      </c>
      <c r="V6" s="40">
        <v>7268</v>
      </c>
      <c r="W6" s="40">
        <f>SUM(U6:V6)</f>
        <v>51505</v>
      </c>
    </row>
    <row r="7" spans="1:23" ht="12.75" customHeight="1">
      <c r="A7" s="2" t="s">
        <v>15</v>
      </c>
      <c r="B7" s="2"/>
      <c r="C7" s="23"/>
      <c r="D7" s="26" t="s">
        <v>28</v>
      </c>
      <c r="E7" s="38">
        <f>150+15+1900+8000</f>
        <v>10065</v>
      </c>
      <c r="F7" s="47">
        <v>0</v>
      </c>
      <c r="G7" s="47">
        <f>E7+F7</f>
        <v>10065</v>
      </c>
      <c r="H7" s="50"/>
      <c r="I7" s="51">
        <f t="shared" si="1"/>
        <v>10065</v>
      </c>
      <c r="J7" s="50"/>
      <c r="K7" s="51">
        <f t="shared" si="2"/>
        <v>10065</v>
      </c>
      <c r="L7" s="50">
        <v>2000</v>
      </c>
      <c r="M7" s="51">
        <f t="shared" si="0"/>
        <v>12065</v>
      </c>
      <c r="N7" s="50"/>
      <c r="O7" s="51">
        <f>SUM(M7:N7)</f>
        <v>12065</v>
      </c>
      <c r="P7" s="57">
        <v>-5000</v>
      </c>
      <c r="Q7" s="58">
        <f>SUM(O7:P7)</f>
        <v>7065</v>
      </c>
      <c r="R7" s="59"/>
      <c r="S7" s="60">
        <f>SUM(Q7:R7)</f>
        <v>7065</v>
      </c>
      <c r="T7" s="62"/>
      <c r="U7" s="63">
        <f>S7+T7</f>
        <v>7065</v>
      </c>
      <c r="V7" s="64">
        <v>3000</v>
      </c>
      <c r="W7" s="65">
        <f>U7+V7</f>
        <v>10065</v>
      </c>
    </row>
    <row r="8" spans="1:23" ht="12.75" customHeight="1">
      <c r="A8" s="2">
        <v>3111</v>
      </c>
      <c r="B8" s="2">
        <v>2122</v>
      </c>
      <c r="C8" s="23"/>
      <c r="D8" s="26" t="s">
        <v>63</v>
      </c>
      <c r="E8" s="38">
        <v>644</v>
      </c>
      <c r="F8" s="47">
        <v>0</v>
      </c>
      <c r="G8" s="47">
        <f aca="true" t="shared" si="3" ref="G8:G87">E8+F8</f>
        <v>644</v>
      </c>
      <c r="H8" s="50"/>
      <c r="I8" s="51">
        <f t="shared" si="1"/>
        <v>644</v>
      </c>
      <c r="J8" s="50"/>
      <c r="K8" s="51">
        <f t="shared" si="2"/>
        <v>644</v>
      </c>
      <c r="L8" s="50"/>
      <c r="M8" s="51">
        <f t="shared" si="0"/>
        <v>644</v>
      </c>
      <c r="N8" s="50"/>
      <c r="O8" s="51">
        <f aca="true" t="shared" si="4" ref="O8:O21">SUM(M8:N8)</f>
        <v>644</v>
      </c>
      <c r="P8" s="57"/>
      <c r="Q8" s="58">
        <f aca="true" t="shared" si="5" ref="Q8:S21">SUM(O8:P8)</f>
        <v>644</v>
      </c>
      <c r="R8" s="59"/>
      <c r="S8" s="60">
        <f t="shared" si="5"/>
        <v>644</v>
      </c>
      <c r="T8" s="62"/>
      <c r="U8" s="63">
        <f aca="true" t="shared" si="6" ref="U8:U21">S8+T8</f>
        <v>644</v>
      </c>
      <c r="V8" s="64">
        <v>-342</v>
      </c>
      <c r="W8" s="65">
        <f aca="true" t="shared" si="7" ref="W8:W21">U8+V8</f>
        <v>302</v>
      </c>
    </row>
    <row r="9" spans="1:23" ht="12.75" customHeight="1">
      <c r="A9" s="2">
        <v>3111</v>
      </c>
      <c r="B9" s="2">
        <v>2122</v>
      </c>
      <c r="C9" s="23"/>
      <c r="D9" s="26" t="s">
        <v>64</v>
      </c>
      <c r="E9" s="38">
        <v>364</v>
      </c>
      <c r="F9" s="47">
        <v>0</v>
      </c>
      <c r="G9" s="47">
        <f t="shared" si="3"/>
        <v>364</v>
      </c>
      <c r="H9" s="50"/>
      <c r="I9" s="51">
        <f t="shared" si="1"/>
        <v>364</v>
      </c>
      <c r="J9" s="50"/>
      <c r="K9" s="51">
        <f t="shared" si="2"/>
        <v>364</v>
      </c>
      <c r="L9" s="50"/>
      <c r="M9" s="51">
        <f t="shared" si="0"/>
        <v>364</v>
      </c>
      <c r="N9" s="50"/>
      <c r="O9" s="51">
        <f t="shared" si="4"/>
        <v>364</v>
      </c>
      <c r="P9" s="57"/>
      <c r="Q9" s="58">
        <f t="shared" si="5"/>
        <v>364</v>
      </c>
      <c r="R9" s="59"/>
      <c r="S9" s="60">
        <f t="shared" si="5"/>
        <v>364</v>
      </c>
      <c r="T9" s="62"/>
      <c r="U9" s="63">
        <f t="shared" si="6"/>
        <v>364</v>
      </c>
      <c r="V9" s="64"/>
      <c r="W9" s="65">
        <f t="shared" si="7"/>
        <v>364</v>
      </c>
    </row>
    <row r="10" spans="1:23" ht="12.75" customHeight="1">
      <c r="A10" s="2">
        <v>3113</v>
      </c>
      <c r="B10" s="2">
        <v>2122</v>
      </c>
      <c r="C10" s="23"/>
      <c r="D10" s="26" t="s">
        <v>65</v>
      </c>
      <c r="E10" s="38">
        <v>1299</v>
      </c>
      <c r="F10" s="47">
        <v>0</v>
      </c>
      <c r="G10" s="47">
        <f t="shared" si="3"/>
        <v>1299</v>
      </c>
      <c r="H10" s="50"/>
      <c r="I10" s="51">
        <f t="shared" si="1"/>
        <v>1299</v>
      </c>
      <c r="J10" s="50"/>
      <c r="K10" s="51">
        <f t="shared" si="2"/>
        <v>1299</v>
      </c>
      <c r="L10" s="50"/>
      <c r="M10" s="51">
        <f t="shared" si="0"/>
        <v>1299</v>
      </c>
      <c r="N10" s="50"/>
      <c r="O10" s="51">
        <f t="shared" si="4"/>
        <v>1299</v>
      </c>
      <c r="P10" s="57"/>
      <c r="Q10" s="58">
        <f t="shared" si="5"/>
        <v>1299</v>
      </c>
      <c r="R10" s="59"/>
      <c r="S10" s="60">
        <f t="shared" si="5"/>
        <v>1299</v>
      </c>
      <c r="T10" s="62"/>
      <c r="U10" s="63">
        <f t="shared" si="6"/>
        <v>1299</v>
      </c>
      <c r="V10" s="64">
        <v>68</v>
      </c>
      <c r="W10" s="65">
        <f t="shared" si="7"/>
        <v>1367</v>
      </c>
    </row>
    <row r="11" spans="1:23" ht="12.75" customHeight="1">
      <c r="A11" s="2">
        <v>3113</v>
      </c>
      <c r="B11" s="2">
        <v>2122</v>
      </c>
      <c r="C11" s="23"/>
      <c r="D11" s="26" t="s">
        <v>66</v>
      </c>
      <c r="E11" s="38">
        <v>409</v>
      </c>
      <c r="F11" s="47">
        <v>0</v>
      </c>
      <c r="G11" s="47">
        <f t="shared" si="3"/>
        <v>409</v>
      </c>
      <c r="H11" s="50"/>
      <c r="I11" s="51">
        <f t="shared" si="1"/>
        <v>409</v>
      </c>
      <c r="J11" s="50"/>
      <c r="K11" s="51">
        <f t="shared" si="2"/>
        <v>409</v>
      </c>
      <c r="L11" s="50"/>
      <c r="M11" s="51">
        <f t="shared" si="0"/>
        <v>409</v>
      </c>
      <c r="N11" s="50"/>
      <c r="O11" s="51">
        <f t="shared" si="4"/>
        <v>409</v>
      </c>
      <c r="P11" s="57"/>
      <c r="Q11" s="58">
        <f t="shared" si="5"/>
        <v>409</v>
      </c>
      <c r="R11" s="59"/>
      <c r="S11" s="60">
        <f t="shared" si="5"/>
        <v>409</v>
      </c>
      <c r="T11" s="62"/>
      <c r="U11" s="63">
        <f t="shared" si="6"/>
        <v>409</v>
      </c>
      <c r="V11" s="64"/>
      <c r="W11" s="65">
        <f t="shared" si="7"/>
        <v>409</v>
      </c>
    </row>
    <row r="12" spans="1:23" ht="12.75" customHeight="1">
      <c r="A12" s="2" t="s">
        <v>22</v>
      </c>
      <c r="B12" s="2"/>
      <c r="C12" s="23"/>
      <c r="D12" s="26" t="s">
        <v>29</v>
      </c>
      <c r="E12" s="38">
        <f>180+9000+5</f>
        <v>9185</v>
      </c>
      <c r="F12" s="47">
        <v>0</v>
      </c>
      <c r="G12" s="47">
        <f t="shared" si="3"/>
        <v>9185</v>
      </c>
      <c r="H12" s="50"/>
      <c r="I12" s="51">
        <f t="shared" si="1"/>
        <v>9185</v>
      </c>
      <c r="J12" s="50"/>
      <c r="K12" s="51">
        <f t="shared" si="2"/>
        <v>9185</v>
      </c>
      <c r="L12" s="50"/>
      <c r="M12" s="51">
        <f t="shared" si="0"/>
        <v>9185</v>
      </c>
      <c r="N12" s="50"/>
      <c r="O12" s="51">
        <f t="shared" si="4"/>
        <v>9185</v>
      </c>
      <c r="P12" s="57"/>
      <c r="Q12" s="58">
        <f t="shared" si="5"/>
        <v>9185</v>
      </c>
      <c r="R12" s="59"/>
      <c r="S12" s="60">
        <f t="shared" si="5"/>
        <v>9185</v>
      </c>
      <c r="T12" s="62"/>
      <c r="U12" s="63">
        <f t="shared" si="6"/>
        <v>9185</v>
      </c>
      <c r="V12" s="64">
        <v>3342</v>
      </c>
      <c r="W12" s="65">
        <f t="shared" si="7"/>
        <v>12527</v>
      </c>
    </row>
    <row r="13" spans="1:23" ht="12.75" customHeight="1">
      <c r="A13" s="2">
        <v>3412</v>
      </c>
      <c r="B13" s="2">
        <v>2122</v>
      </c>
      <c r="C13" s="23"/>
      <c r="D13" s="27" t="s">
        <v>1</v>
      </c>
      <c r="E13" s="38">
        <v>2147</v>
      </c>
      <c r="F13" s="47">
        <v>0</v>
      </c>
      <c r="G13" s="47">
        <f t="shared" si="3"/>
        <v>2147</v>
      </c>
      <c r="H13" s="50"/>
      <c r="I13" s="51">
        <f t="shared" si="1"/>
        <v>2147</v>
      </c>
      <c r="J13" s="50"/>
      <c r="K13" s="51">
        <f t="shared" si="2"/>
        <v>2147</v>
      </c>
      <c r="L13" s="50"/>
      <c r="M13" s="51">
        <f t="shared" si="0"/>
        <v>2147</v>
      </c>
      <c r="N13" s="50"/>
      <c r="O13" s="51">
        <f t="shared" si="4"/>
        <v>2147</v>
      </c>
      <c r="P13" s="57"/>
      <c r="Q13" s="58">
        <f t="shared" si="5"/>
        <v>2147</v>
      </c>
      <c r="R13" s="59"/>
      <c r="S13" s="60">
        <f t="shared" si="5"/>
        <v>2147</v>
      </c>
      <c r="T13" s="62"/>
      <c r="U13" s="63">
        <f t="shared" si="6"/>
        <v>2147</v>
      </c>
      <c r="V13" s="64"/>
      <c r="W13" s="65">
        <f t="shared" si="7"/>
        <v>2147</v>
      </c>
    </row>
    <row r="14" spans="1:23" ht="12.75" customHeight="1">
      <c r="A14" s="2">
        <v>3421</v>
      </c>
      <c r="B14" s="2">
        <v>2122</v>
      </c>
      <c r="C14" s="23"/>
      <c r="D14" s="27" t="s">
        <v>11</v>
      </c>
      <c r="E14" s="38">
        <v>566</v>
      </c>
      <c r="F14" s="47">
        <v>0</v>
      </c>
      <c r="G14" s="47">
        <f t="shared" si="3"/>
        <v>566</v>
      </c>
      <c r="H14" s="50"/>
      <c r="I14" s="51">
        <f t="shared" si="1"/>
        <v>566</v>
      </c>
      <c r="J14" s="50"/>
      <c r="K14" s="51">
        <f t="shared" si="2"/>
        <v>566</v>
      </c>
      <c r="L14" s="50"/>
      <c r="M14" s="51">
        <f t="shared" si="0"/>
        <v>566</v>
      </c>
      <c r="N14" s="50"/>
      <c r="O14" s="51">
        <f t="shared" si="4"/>
        <v>566</v>
      </c>
      <c r="P14" s="57"/>
      <c r="Q14" s="58">
        <f t="shared" si="5"/>
        <v>566</v>
      </c>
      <c r="R14" s="59"/>
      <c r="S14" s="60">
        <f t="shared" si="5"/>
        <v>566</v>
      </c>
      <c r="T14" s="62"/>
      <c r="U14" s="63">
        <f t="shared" si="6"/>
        <v>566</v>
      </c>
      <c r="V14" s="64"/>
      <c r="W14" s="65">
        <f t="shared" si="7"/>
        <v>566</v>
      </c>
    </row>
    <row r="15" spans="1:23" ht="12.75" customHeight="1">
      <c r="A15" s="2">
        <v>3421</v>
      </c>
      <c r="B15" s="2">
        <v>2229</v>
      </c>
      <c r="C15" s="23"/>
      <c r="D15" s="27" t="s">
        <v>92</v>
      </c>
      <c r="E15" s="38"/>
      <c r="F15" s="47">
        <v>56</v>
      </c>
      <c r="G15" s="47">
        <f t="shared" si="3"/>
        <v>56</v>
      </c>
      <c r="H15" s="50"/>
      <c r="I15" s="51">
        <f t="shared" si="1"/>
        <v>56</v>
      </c>
      <c r="J15" s="50"/>
      <c r="K15" s="51">
        <f t="shared" si="2"/>
        <v>56</v>
      </c>
      <c r="L15" s="50"/>
      <c r="M15" s="51">
        <f t="shared" si="0"/>
        <v>56</v>
      </c>
      <c r="N15" s="50"/>
      <c r="O15" s="51">
        <f t="shared" si="4"/>
        <v>56</v>
      </c>
      <c r="P15" s="57"/>
      <c r="Q15" s="58">
        <f t="shared" si="5"/>
        <v>56</v>
      </c>
      <c r="R15" s="59"/>
      <c r="S15" s="60">
        <f t="shared" si="5"/>
        <v>56</v>
      </c>
      <c r="T15" s="62"/>
      <c r="U15" s="63">
        <f t="shared" si="6"/>
        <v>56</v>
      </c>
      <c r="V15" s="64"/>
      <c r="W15" s="65">
        <f t="shared" si="7"/>
        <v>56</v>
      </c>
    </row>
    <row r="16" spans="1:23" ht="12.75" customHeight="1">
      <c r="A16" s="2" t="s">
        <v>23</v>
      </c>
      <c r="B16" s="2">
        <v>2229</v>
      </c>
      <c r="C16" s="23"/>
      <c r="D16" s="27" t="s">
        <v>78</v>
      </c>
      <c r="E16" s="38">
        <v>0</v>
      </c>
      <c r="F16" s="47">
        <v>0</v>
      </c>
      <c r="G16" s="47">
        <f t="shared" si="3"/>
        <v>0</v>
      </c>
      <c r="H16" s="50"/>
      <c r="I16" s="51">
        <f t="shared" si="1"/>
        <v>0</v>
      </c>
      <c r="J16" s="50"/>
      <c r="K16" s="51">
        <f t="shared" si="2"/>
        <v>0</v>
      </c>
      <c r="L16" s="50"/>
      <c r="M16" s="51">
        <f t="shared" si="0"/>
        <v>0</v>
      </c>
      <c r="N16" s="50"/>
      <c r="O16" s="51">
        <f t="shared" si="4"/>
        <v>0</v>
      </c>
      <c r="P16" s="57"/>
      <c r="Q16" s="58">
        <f t="shared" si="5"/>
        <v>0</v>
      </c>
      <c r="R16" s="59"/>
      <c r="S16" s="60">
        <f t="shared" si="5"/>
        <v>0</v>
      </c>
      <c r="T16" s="62"/>
      <c r="U16" s="63">
        <f t="shared" si="6"/>
        <v>0</v>
      </c>
      <c r="V16" s="64"/>
      <c r="W16" s="65">
        <f t="shared" si="7"/>
        <v>0</v>
      </c>
    </row>
    <row r="17" spans="1:23" ht="12.75" customHeight="1">
      <c r="A17" s="2" t="s">
        <v>24</v>
      </c>
      <c r="B17" s="2"/>
      <c r="C17" s="23"/>
      <c r="D17" s="27" t="s">
        <v>30</v>
      </c>
      <c r="E17" s="38">
        <f>3632+4300+600+1500+2300</f>
        <v>12332</v>
      </c>
      <c r="F17" s="47">
        <v>0</v>
      </c>
      <c r="G17" s="47">
        <f t="shared" si="3"/>
        <v>12332</v>
      </c>
      <c r="H17" s="50"/>
      <c r="I17" s="51">
        <f t="shared" si="1"/>
        <v>12332</v>
      </c>
      <c r="J17" s="50"/>
      <c r="K17" s="51">
        <f t="shared" si="2"/>
        <v>12332</v>
      </c>
      <c r="L17" s="50"/>
      <c r="M17" s="51">
        <f t="shared" si="0"/>
        <v>12332</v>
      </c>
      <c r="N17" s="50"/>
      <c r="O17" s="51">
        <f t="shared" si="4"/>
        <v>12332</v>
      </c>
      <c r="P17" s="57"/>
      <c r="Q17" s="58">
        <f t="shared" si="5"/>
        <v>12332</v>
      </c>
      <c r="R17" s="59"/>
      <c r="S17" s="60">
        <f t="shared" si="5"/>
        <v>12332</v>
      </c>
      <c r="T17" s="62"/>
      <c r="U17" s="63">
        <f t="shared" si="6"/>
        <v>12332</v>
      </c>
      <c r="V17" s="64"/>
      <c r="W17" s="65">
        <f t="shared" si="7"/>
        <v>12332</v>
      </c>
    </row>
    <row r="18" spans="1:23" ht="12.75" customHeight="1">
      <c r="A18" s="2" t="s">
        <v>25</v>
      </c>
      <c r="B18" s="2"/>
      <c r="C18" s="23"/>
      <c r="D18" s="26" t="s">
        <v>31</v>
      </c>
      <c r="E18" s="38">
        <f>1500+100+120</f>
        <v>1720</v>
      </c>
      <c r="F18" s="47">
        <v>0</v>
      </c>
      <c r="G18" s="47">
        <f t="shared" si="3"/>
        <v>1720</v>
      </c>
      <c r="H18" s="50"/>
      <c r="I18" s="51">
        <f t="shared" si="1"/>
        <v>1720</v>
      </c>
      <c r="J18" s="50"/>
      <c r="K18" s="51">
        <f t="shared" si="2"/>
        <v>1720</v>
      </c>
      <c r="L18" s="50"/>
      <c r="M18" s="51">
        <f t="shared" si="0"/>
        <v>1720</v>
      </c>
      <c r="N18" s="50"/>
      <c r="O18" s="51">
        <f t="shared" si="4"/>
        <v>1720</v>
      </c>
      <c r="P18" s="57"/>
      <c r="Q18" s="58">
        <f t="shared" si="5"/>
        <v>1720</v>
      </c>
      <c r="R18" s="59"/>
      <c r="S18" s="60">
        <f t="shared" si="5"/>
        <v>1720</v>
      </c>
      <c r="T18" s="62"/>
      <c r="U18" s="63">
        <f t="shared" si="6"/>
        <v>1720</v>
      </c>
      <c r="V18" s="64"/>
      <c r="W18" s="65">
        <f t="shared" si="7"/>
        <v>1720</v>
      </c>
    </row>
    <row r="19" spans="1:23" ht="12.75" customHeight="1">
      <c r="A19" s="2" t="s">
        <v>17</v>
      </c>
      <c r="B19" s="2"/>
      <c r="C19" s="23"/>
      <c r="D19" s="26" t="s">
        <v>32</v>
      </c>
      <c r="E19" s="38">
        <v>5300</v>
      </c>
      <c r="F19" s="47">
        <v>0</v>
      </c>
      <c r="G19" s="47">
        <f t="shared" si="3"/>
        <v>5300</v>
      </c>
      <c r="H19" s="50"/>
      <c r="I19" s="51">
        <f t="shared" si="1"/>
        <v>5300</v>
      </c>
      <c r="J19" s="50"/>
      <c r="K19" s="51">
        <f t="shared" si="2"/>
        <v>5300</v>
      </c>
      <c r="L19" s="50"/>
      <c r="M19" s="51">
        <f t="shared" si="0"/>
        <v>5300</v>
      </c>
      <c r="N19" s="50"/>
      <c r="O19" s="51">
        <f t="shared" si="4"/>
        <v>5300</v>
      </c>
      <c r="P19" s="57"/>
      <c r="Q19" s="58">
        <f t="shared" si="5"/>
        <v>5300</v>
      </c>
      <c r="R19" s="59"/>
      <c r="S19" s="60">
        <f t="shared" si="5"/>
        <v>5300</v>
      </c>
      <c r="T19" s="62"/>
      <c r="U19" s="63">
        <f t="shared" si="6"/>
        <v>5300</v>
      </c>
      <c r="V19" s="64"/>
      <c r="W19" s="65">
        <f t="shared" si="7"/>
        <v>5300</v>
      </c>
    </row>
    <row r="20" spans="1:23" ht="12.75" customHeight="1">
      <c r="A20" s="2" t="s">
        <v>26</v>
      </c>
      <c r="B20" s="2"/>
      <c r="C20" s="23"/>
      <c r="D20" s="26" t="s">
        <v>33</v>
      </c>
      <c r="E20" s="38">
        <v>100</v>
      </c>
      <c r="F20" s="47">
        <v>0</v>
      </c>
      <c r="G20" s="47">
        <f t="shared" si="3"/>
        <v>100</v>
      </c>
      <c r="H20" s="50"/>
      <c r="I20" s="51">
        <f t="shared" si="1"/>
        <v>100</v>
      </c>
      <c r="J20" s="50"/>
      <c r="K20" s="51">
        <f t="shared" si="2"/>
        <v>100</v>
      </c>
      <c r="L20" s="50"/>
      <c r="M20" s="51">
        <f t="shared" si="0"/>
        <v>100</v>
      </c>
      <c r="N20" s="50"/>
      <c r="O20" s="51">
        <f t="shared" si="4"/>
        <v>100</v>
      </c>
      <c r="P20" s="57"/>
      <c r="Q20" s="58">
        <f t="shared" si="5"/>
        <v>100</v>
      </c>
      <c r="R20" s="59"/>
      <c r="S20" s="60">
        <f t="shared" si="5"/>
        <v>100</v>
      </c>
      <c r="T20" s="62"/>
      <c r="U20" s="63">
        <f t="shared" si="6"/>
        <v>100</v>
      </c>
      <c r="V20" s="64"/>
      <c r="W20" s="65">
        <f t="shared" si="7"/>
        <v>100</v>
      </c>
    </row>
    <row r="21" spans="1:23" ht="12.75" customHeight="1">
      <c r="A21" s="2" t="s">
        <v>27</v>
      </c>
      <c r="B21" s="2"/>
      <c r="C21" s="23"/>
      <c r="D21" s="26" t="s">
        <v>34</v>
      </c>
      <c r="E21" s="38">
        <v>550</v>
      </c>
      <c r="F21" s="47">
        <v>0</v>
      </c>
      <c r="G21" s="47">
        <f t="shared" si="3"/>
        <v>550</v>
      </c>
      <c r="H21" s="50"/>
      <c r="I21" s="51">
        <f t="shared" si="1"/>
        <v>550</v>
      </c>
      <c r="J21" s="50"/>
      <c r="K21" s="51">
        <f t="shared" si="2"/>
        <v>550</v>
      </c>
      <c r="L21" s="53">
        <v>1500</v>
      </c>
      <c r="M21" s="51">
        <f t="shared" si="0"/>
        <v>2050</v>
      </c>
      <c r="N21" s="50"/>
      <c r="O21" s="51">
        <f t="shared" si="4"/>
        <v>2050</v>
      </c>
      <c r="P21" s="57">
        <v>1000</v>
      </c>
      <c r="Q21" s="58">
        <f t="shared" si="5"/>
        <v>3050</v>
      </c>
      <c r="R21" s="59"/>
      <c r="S21" s="60">
        <f t="shared" si="5"/>
        <v>3050</v>
      </c>
      <c r="T21" s="62"/>
      <c r="U21" s="63">
        <f t="shared" si="6"/>
        <v>3050</v>
      </c>
      <c r="V21" s="64">
        <v>1200</v>
      </c>
      <c r="W21" s="65">
        <f t="shared" si="7"/>
        <v>4250</v>
      </c>
    </row>
    <row r="22" spans="1:23" ht="12.75" customHeight="1">
      <c r="A22" s="44"/>
      <c r="B22" s="45" t="s">
        <v>16</v>
      </c>
      <c r="C22" s="42"/>
      <c r="D22" s="46" t="s">
        <v>19</v>
      </c>
      <c r="E22" s="40">
        <v>0</v>
      </c>
      <c r="F22" s="40">
        <v>0</v>
      </c>
      <c r="G22" s="40">
        <f>E22+F22</f>
        <v>0</v>
      </c>
      <c r="H22" s="40">
        <v>898</v>
      </c>
      <c r="I22" s="40">
        <f t="shared" si="1"/>
        <v>898</v>
      </c>
      <c r="J22" s="40">
        <v>0</v>
      </c>
      <c r="K22" s="40">
        <f t="shared" si="2"/>
        <v>898</v>
      </c>
      <c r="L22" s="40">
        <v>0</v>
      </c>
      <c r="M22" s="40">
        <f t="shared" si="0"/>
        <v>898</v>
      </c>
      <c r="N22" s="40">
        <v>0</v>
      </c>
      <c r="O22" s="40">
        <f>M22+N22</f>
        <v>898</v>
      </c>
      <c r="P22" s="40">
        <v>528</v>
      </c>
      <c r="Q22" s="40">
        <f>O22+P22</f>
        <v>1426</v>
      </c>
      <c r="R22" s="40"/>
      <c r="S22" s="40">
        <f>Q22+R22</f>
        <v>1426</v>
      </c>
      <c r="T22" s="40"/>
      <c r="U22" s="40">
        <f>S22+T22</f>
        <v>1426</v>
      </c>
      <c r="V22" s="40">
        <v>0</v>
      </c>
      <c r="W22" s="40">
        <f>SUM(U22:V22)</f>
        <v>1426</v>
      </c>
    </row>
    <row r="23" spans="1:23" ht="12.75" customHeight="1">
      <c r="A23" s="19"/>
      <c r="B23" s="19">
        <v>3111</v>
      </c>
      <c r="C23" s="23"/>
      <c r="D23" s="22" t="s">
        <v>74</v>
      </c>
      <c r="E23" s="38">
        <v>0</v>
      </c>
      <c r="F23" s="47">
        <v>0</v>
      </c>
      <c r="G23" s="47">
        <f t="shared" si="3"/>
        <v>0</v>
      </c>
      <c r="H23" s="50">
        <v>898</v>
      </c>
      <c r="I23" s="51">
        <f t="shared" si="1"/>
        <v>898</v>
      </c>
      <c r="J23" s="50">
        <v>0</v>
      </c>
      <c r="K23" s="51">
        <f t="shared" si="2"/>
        <v>898</v>
      </c>
      <c r="L23" s="50">
        <v>0</v>
      </c>
      <c r="M23" s="51">
        <f t="shared" si="0"/>
        <v>898</v>
      </c>
      <c r="N23" s="50"/>
      <c r="O23" s="51">
        <f>SUM(M23:N23)</f>
        <v>898</v>
      </c>
      <c r="P23" s="57">
        <v>300</v>
      </c>
      <c r="Q23" s="58">
        <f>SUM(O23:P23)</f>
        <v>1198</v>
      </c>
      <c r="R23" s="59"/>
      <c r="S23" s="60">
        <f>SUM(Q23:R23)</f>
        <v>1198</v>
      </c>
      <c r="T23" s="62"/>
      <c r="U23" s="63">
        <f>S23+T23</f>
        <v>1198</v>
      </c>
      <c r="V23" s="64">
        <v>0</v>
      </c>
      <c r="W23" s="65">
        <f>U23+V23</f>
        <v>1198</v>
      </c>
    </row>
    <row r="24" spans="1:23" ht="12.75" customHeight="1">
      <c r="A24" s="19"/>
      <c r="B24" s="19">
        <v>3112</v>
      </c>
      <c r="C24" s="23"/>
      <c r="D24" s="22" t="s">
        <v>110</v>
      </c>
      <c r="E24" s="38"/>
      <c r="F24" s="47"/>
      <c r="G24" s="47"/>
      <c r="H24" s="50"/>
      <c r="I24" s="51"/>
      <c r="J24" s="50"/>
      <c r="K24" s="51"/>
      <c r="L24" s="50"/>
      <c r="M24" s="51"/>
      <c r="N24" s="50"/>
      <c r="O24" s="51"/>
      <c r="P24" s="57">
        <v>48</v>
      </c>
      <c r="Q24" s="58">
        <v>48</v>
      </c>
      <c r="R24" s="59"/>
      <c r="S24" s="60">
        <v>48</v>
      </c>
      <c r="T24" s="62"/>
      <c r="U24" s="63">
        <f>S24+T24</f>
        <v>48</v>
      </c>
      <c r="V24" s="64">
        <v>0</v>
      </c>
      <c r="W24" s="65">
        <f>U24+V24</f>
        <v>48</v>
      </c>
    </row>
    <row r="25" spans="1:23" ht="12.75" customHeight="1">
      <c r="A25" s="19"/>
      <c r="B25" s="19">
        <v>3113</v>
      </c>
      <c r="C25" s="23"/>
      <c r="D25" s="22" t="s">
        <v>75</v>
      </c>
      <c r="E25" s="38">
        <v>0</v>
      </c>
      <c r="F25" s="47">
        <v>0</v>
      </c>
      <c r="G25" s="47">
        <f t="shared" si="3"/>
        <v>0</v>
      </c>
      <c r="H25" s="50"/>
      <c r="I25" s="51">
        <f t="shared" si="1"/>
        <v>0</v>
      </c>
      <c r="J25" s="50"/>
      <c r="K25" s="51">
        <f t="shared" si="2"/>
        <v>0</v>
      </c>
      <c r="L25" s="50"/>
      <c r="M25" s="51">
        <f t="shared" si="0"/>
        <v>0</v>
      </c>
      <c r="N25" s="50"/>
      <c r="O25" s="51">
        <f>SUM(M25:N25)</f>
        <v>0</v>
      </c>
      <c r="P25" s="57">
        <v>180</v>
      </c>
      <c r="Q25" s="58">
        <f>SUM(O25:P25)</f>
        <v>180</v>
      </c>
      <c r="R25" s="59"/>
      <c r="S25" s="60">
        <f>SUM(Q25:R25)</f>
        <v>180</v>
      </c>
      <c r="T25" s="62"/>
      <c r="U25" s="63">
        <f>S25+T25</f>
        <v>180</v>
      </c>
      <c r="V25" s="64">
        <v>0</v>
      </c>
      <c r="W25" s="65">
        <f>U25+V25</f>
        <v>180</v>
      </c>
    </row>
    <row r="26" spans="1:23" ht="12.75" customHeight="1">
      <c r="A26" s="44"/>
      <c r="B26" s="45" t="s">
        <v>17</v>
      </c>
      <c r="C26" s="42"/>
      <c r="D26" s="46" t="s">
        <v>20</v>
      </c>
      <c r="E26" s="40">
        <v>32791</v>
      </c>
      <c r="F26" s="40">
        <v>13679</v>
      </c>
      <c r="G26" s="40">
        <f>E26+F26</f>
        <v>46470</v>
      </c>
      <c r="H26" s="52">
        <v>5086</v>
      </c>
      <c r="I26" s="40">
        <f t="shared" si="1"/>
        <v>51556</v>
      </c>
      <c r="J26" s="52">
        <v>0</v>
      </c>
      <c r="K26" s="40">
        <f t="shared" si="2"/>
        <v>51556</v>
      </c>
      <c r="L26" s="52">
        <v>10519</v>
      </c>
      <c r="M26" s="40">
        <f t="shared" si="0"/>
        <v>62075</v>
      </c>
      <c r="N26" s="40">
        <v>0</v>
      </c>
      <c r="O26" s="40">
        <f>M26+N26</f>
        <v>62075</v>
      </c>
      <c r="P26" s="40">
        <v>7266</v>
      </c>
      <c r="Q26" s="40">
        <f>O26+P26</f>
        <v>69341</v>
      </c>
      <c r="R26" s="40"/>
      <c r="S26" s="40">
        <f>Q26+R26</f>
        <v>69341</v>
      </c>
      <c r="T26" s="40"/>
      <c r="U26" s="40">
        <f>S26+T26</f>
        <v>69341</v>
      </c>
      <c r="V26" s="40">
        <v>1275</v>
      </c>
      <c r="W26" s="40">
        <f>SUM(U26:V26)</f>
        <v>70616</v>
      </c>
    </row>
    <row r="27" spans="1:23" ht="12.75" customHeight="1">
      <c r="A27" s="2"/>
      <c r="B27" s="19">
        <v>4112</v>
      </c>
      <c r="C27" s="24"/>
      <c r="D27" s="26" t="s">
        <v>36</v>
      </c>
      <c r="E27" s="38">
        <v>32491</v>
      </c>
      <c r="F27" s="47"/>
      <c r="G27" s="47">
        <f t="shared" si="3"/>
        <v>32491</v>
      </c>
      <c r="H27" s="50"/>
      <c r="I27" s="51">
        <f t="shared" si="1"/>
        <v>32491</v>
      </c>
      <c r="J27" s="50"/>
      <c r="K27" s="51">
        <f t="shared" si="2"/>
        <v>32491</v>
      </c>
      <c r="L27" s="50"/>
      <c r="M27" s="51">
        <f t="shared" si="0"/>
        <v>32491</v>
      </c>
      <c r="N27" s="50"/>
      <c r="O27" s="51">
        <f aca="true" t="shared" si="8" ref="O27:O46">SUM(M27:N27)</f>
        <v>32491</v>
      </c>
      <c r="P27" s="57"/>
      <c r="Q27" s="58">
        <f aca="true" t="shared" si="9" ref="Q27:S56">SUM(O27:P27)</f>
        <v>32491</v>
      </c>
      <c r="R27" s="59"/>
      <c r="S27" s="60">
        <f t="shared" si="9"/>
        <v>32491</v>
      </c>
      <c r="T27" s="62"/>
      <c r="U27" s="63">
        <f aca="true" t="shared" si="10" ref="U27:U56">S27+T27</f>
        <v>32491</v>
      </c>
      <c r="V27" s="64"/>
      <c r="W27" s="65">
        <f>U27+V27</f>
        <v>32491</v>
      </c>
    </row>
    <row r="28" spans="1:23" ht="24">
      <c r="A28" s="2"/>
      <c r="B28" s="19">
        <v>4121</v>
      </c>
      <c r="C28" s="24"/>
      <c r="D28" s="26" t="s">
        <v>125</v>
      </c>
      <c r="E28" s="38">
        <v>300</v>
      </c>
      <c r="F28" s="47"/>
      <c r="G28" s="47">
        <f t="shared" si="3"/>
        <v>300</v>
      </c>
      <c r="H28" s="50">
        <f>190+2690-300</f>
        <v>2580</v>
      </c>
      <c r="I28" s="51">
        <f t="shared" si="1"/>
        <v>2880</v>
      </c>
      <c r="J28" s="50">
        <v>0</v>
      </c>
      <c r="K28" s="51">
        <f t="shared" si="2"/>
        <v>2880</v>
      </c>
      <c r="L28" s="50">
        <v>0</v>
      </c>
      <c r="M28" s="51">
        <f t="shared" si="0"/>
        <v>2880</v>
      </c>
      <c r="N28" s="50"/>
      <c r="O28" s="51">
        <f t="shared" si="8"/>
        <v>2880</v>
      </c>
      <c r="P28" s="57"/>
      <c r="Q28" s="58">
        <f t="shared" si="9"/>
        <v>2880</v>
      </c>
      <c r="R28" s="59"/>
      <c r="S28" s="60">
        <f t="shared" si="9"/>
        <v>2880</v>
      </c>
      <c r="T28" s="62"/>
      <c r="U28" s="63">
        <f t="shared" si="10"/>
        <v>2880</v>
      </c>
      <c r="V28" s="64">
        <v>473</v>
      </c>
      <c r="W28" s="65">
        <f aca="true" t="shared" si="11" ref="W28:W56">U28+V28</f>
        <v>3353</v>
      </c>
    </row>
    <row r="29" spans="1:23" ht="12.75">
      <c r="A29" s="2"/>
      <c r="B29" s="19" t="s">
        <v>17</v>
      </c>
      <c r="C29" s="24"/>
      <c r="D29" s="26" t="s">
        <v>79</v>
      </c>
      <c r="E29" s="38">
        <v>0</v>
      </c>
      <c r="F29" s="47"/>
      <c r="G29" s="47">
        <f t="shared" si="3"/>
        <v>0</v>
      </c>
      <c r="H29" s="50"/>
      <c r="I29" s="51">
        <f t="shared" si="1"/>
        <v>0</v>
      </c>
      <c r="J29" s="50"/>
      <c r="K29" s="51">
        <f t="shared" si="2"/>
        <v>0</v>
      </c>
      <c r="L29" s="50"/>
      <c r="M29" s="51">
        <f t="shared" si="0"/>
        <v>0</v>
      </c>
      <c r="N29" s="50"/>
      <c r="O29" s="51">
        <f t="shared" si="8"/>
        <v>0</v>
      </c>
      <c r="P29" s="57"/>
      <c r="Q29" s="58">
        <f t="shared" si="9"/>
        <v>0</v>
      </c>
      <c r="R29" s="59"/>
      <c r="S29" s="60">
        <f t="shared" si="9"/>
        <v>0</v>
      </c>
      <c r="T29" s="62"/>
      <c r="U29" s="63">
        <f t="shared" si="10"/>
        <v>0</v>
      </c>
      <c r="V29" s="64"/>
      <c r="W29" s="65">
        <f t="shared" si="11"/>
        <v>0</v>
      </c>
    </row>
    <row r="30" spans="1:23" ht="24">
      <c r="A30" s="2"/>
      <c r="B30" s="19">
        <v>4119</v>
      </c>
      <c r="C30" s="24"/>
      <c r="D30" s="26" t="s">
        <v>84</v>
      </c>
      <c r="E30" s="38"/>
      <c r="F30" s="47">
        <v>441</v>
      </c>
      <c r="G30" s="47">
        <f t="shared" si="3"/>
        <v>441</v>
      </c>
      <c r="H30" s="50"/>
      <c r="I30" s="51">
        <f t="shared" si="1"/>
        <v>441</v>
      </c>
      <c r="J30" s="50"/>
      <c r="K30" s="51">
        <f t="shared" si="2"/>
        <v>441</v>
      </c>
      <c r="L30" s="50"/>
      <c r="M30" s="51">
        <f t="shared" si="0"/>
        <v>441</v>
      </c>
      <c r="N30" s="50"/>
      <c r="O30" s="51">
        <f t="shared" si="8"/>
        <v>441</v>
      </c>
      <c r="P30" s="57"/>
      <c r="Q30" s="58">
        <f t="shared" si="9"/>
        <v>441</v>
      </c>
      <c r="R30" s="59"/>
      <c r="S30" s="60">
        <f t="shared" si="9"/>
        <v>441</v>
      </c>
      <c r="T30" s="62"/>
      <c r="U30" s="63">
        <f t="shared" si="10"/>
        <v>441</v>
      </c>
      <c r="V30" s="64">
        <v>-38</v>
      </c>
      <c r="W30" s="65">
        <f t="shared" si="11"/>
        <v>403</v>
      </c>
    </row>
    <row r="31" spans="1:23" ht="12.75">
      <c r="A31" s="2"/>
      <c r="B31" s="19">
        <v>4116</v>
      </c>
      <c r="C31" s="24"/>
      <c r="D31" s="26" t="s">
        <v>85</v>
      </c>
      <c r="E31" s="38"/>
      <c r="F31" s="47">
        <v>320</v>
      </c>
      <c r="G31" s="47">
        <f t="shared" si="3"/>
        <v>320</v>
      </c>
      <c r="H31" s="50"/>
      <c r="I31" s="51">
        <f t="shared" si="1"/>
        <v>320</v>
      </c>
      <c r="J31" s="50"/>
      <c r="K31" s="51">
        <f t="shared" si="2"/>
        <v>320</v>
      </c>
      <c r="L31" s="50"/>
      <c r="M31" s="51">
        <f t="shared" si="0"/>
        <v>320</v>
      </c>
      <c r="N31" s="50"/>
      <c r="O31" s="51">
        <f t="shared" si="8"/>
        <v>320</v>
      </c>
      <c r="P31" s="57"/>
      <c r="Q31" s="58">
        <f t="shared" si="9"/>
        <v>320</v>
      </c>
      <c r="R31" s="59"/>
      <c r="S31" s="60">
        <f t="shared" si="9"/>
        <v>320</v>
      </c>
      <c r="T31" s="62"/>
      <c r="U31" s="63">
        <f t="shared" si="10"/>
        <v>320</v>
      </c>
      <c r="V31" s="64">
        <v>506</v>
      </c>
      <c r="W31" s="65">
        <f t="shared" si="11"/>
        <v>826</v>
      </c>
    </row>
    <row r="32" spans="1:23" ht="24">
      <c r="A32" s="2"/>
      <c r="B32" s="19">
        <v>4116</v>
      </c>
      <c r="C32" s="24">
        <v>191009</v>
      </c>
      <c r="D32" s="26" t="s">
        <v>86</v>
      </c>
      <c r="E32" s="38"/>
      <c r="F32" s="47">
        <v>752</v>
      </c>
      <c r="G32" s="47">
        <f t="shared" si="3"/>
        <v>752</v>
      </c>
      <c r="H32" s="50"/>
      <c r="I32" s="51">
        <f t="shared" si="1"/>
        <v>752</v>
      </c>
      <c r="J32" s="50"/>
      <c r="K32" s="51">
        <f t="shared" si="2"/>
        <v>752</v>
      </c>
      <c r="L32" s="50"/>
      <c r="M32" s="51">
        <f t="shared" si="0"/>
        <v>752</v>
      </c>
      <c r="N32" s="50"/>
      <c r="O32" s="51">
        <f t="shared" si="8"/>
        <v>752</v>
      </c>
      <c r="P32" s="57"/>
      <c r="Q32" s="58">
        <f t="shared" si="9"/>
        <v>752</v>
      </c>
      <c r="R32" s="59"/>
      <c r="S32" s="60">
        <f t="shared" si="9"/>
        <v>752</v>
      </c>
      <c r="T32" s="62"/>
      <c r="U32" s="63">
        <f t="shared" si="10"/>
        <v>752</v>
      </c>
      <c r="V32" s="64"/>
      <c r="W32" s="65">
        <f t="shared" si="11"/>
        <v>752</v>
      </c>
    </row>
    <row r="33" spans="1:23" ht="24">
      <c r="A33" s="2"/>
      <c r="B33" s="19">
        <v>4116</v>
      </c>
      <c r="C33" s="24">
        <v>201005</v>
      </c>
      <c r="D33" s="26" t="s">
        <v>87</v>
      </c>
      <c r="E33" s="38"/>
      <c r="F33" s="47">
        <v>2356</v>
      </c>
      <c r="G33" s="47">
        <f t="shared" si="3"/>
        <v>2356</v>
      </c>
      <c r="H33" s="50"/>
      <c r="I33" s="51">
        <f t="shared" si="1"/>
        <v>2356</v>
      </c>
      <c r="J33" s="50"/>
      <c r="K33" s="51">
        <f t="shared" si="2"/>
        <v>2356</v>
      </c>
      <c r="L33" s="50"/>
      <c r="M33" s="51">
        <f t="shared" si="0"/>
        <v>2356</v>
      </c>
      <c r="N33" s="50"/>
      <c r="O33" s="51">
        <f t="shared" si="8"/>
        <v>2356</v>
      </c>
      <c r="P33" s="57"/>
      <c r="Q33" s="58">
        <f t="shared" si="9"/>
        <v>2356</v>
      </c>
      <c r="R33" s="59"/>
      <c r="S33" s="60">
        <f t="shared" si="9"/>
        <v>2356</v>
      </c>
      <c r="T33" s="62"/>
      <c r="U33" s="63">
        <f t="shared" si="10"/>
        <v>2356</v>
      </c>
      <c r="V33" s="64">
        <v>-407</v>
      </c>
      <c r="W33" s="65">
        <f t="shared" si="11"/>
        <v>1949</v>
      </c>
    </row>
    <row r="34" spans="1:23" ht="24">
      <c r="A34" s="2"/>
      <c r="B34" s="19">
        <v>4113</v>
      </c>
      <c r="C34" s="24">
        <v>201007</v>
      </c>
      <c r="D34" s="26" t="s">
        <v>88</v>
      </c>
      <c r="E34" s="38"/>
      <c r="F34" s="47">
        <v>268</v>
      </c>
      <c r="G34" s="47">
        <f t="shared" si="3"/>
        <v>268</v>
      </c>
      <c r="H34" s="50"/>
      <c r="I34" s="51">
        <f t="shared" si="1"/>
        <v>268</v>
      </c>
      <c r="J34" s="50"/>
      <c r="K34" s="51">
        <f t="shared" si="2"/>
        <v>268</v>
      </c>
      <c r="L34" s="50"/>
      <c r="M34" s="51">
        <f t="shared" si="0"/>
        <v>268</v>
      </c>
      <c r="N34" s="50"/>
      <c r="O34" s="51">
        <f t="shared" si="8"/>
        <v>268</v>
      </c>
      <c r="P34" s="57"/>
      <c r="Q34" s="58">
        <f t="shared" si="9"/>
        <v>268</v>
      </c>
      <c r="R34" s="59"/>
      <c r="S34" s="60">
        <f t="shared" si="9"/>
        <v>268</v>
      </c>
      <c r="T34" s="62"/>
      <c r="U34" s="63">
        <f t="shared" si="10"/>
        <v>268</v>
      </c>
      <c r="V34" s="64"/>
      <c r="W34" s="65">
        <f t="shared" si="11"/>
        <v>268</v>
      </c>
    </row>
    <row r="35" spans="1:23" ht="12.75">
      <c r="A35" s="2"/>
      <c r="B35" s="19">
        <v>4116</v>
      </c>
      <c r="C35" s="24">
        <v>191010</v>
      </c>
      <c r="D35" s="26" t="s">
        <v>89</v>
      </c>
      <c r="E35" s="38"/>
      <c r="F35" s="47">
        <v>2915</v>
      </c>
      <c r="G35" s="47">
        <f t="shared" si="3"/>
        <v>2915</v>
      </c>
      <c r="H35" s="50"/>
      <c r="I35" s="51">
        <f t="shared" si="1"/>
        <v>2915</v>
      </c>
      <c r="J35" s="50"/>
      <c r="K35" s="51">
        <f t="shared" si="2"/>
        <v>2915</v>
      </c>
      <c r="L35" s="50"/>
      <c r="M35" s="51">
        <f t="shared" si="0"/>
        <v>2915</v>
      </c>
      <c r="N35" s="50"/>
      <c r="O35" s="51">
        <f t="shared" si="8"/>
        <v>2915</v>
      </c>
      <c r="P35" s="57"/>
      <c r="Q35" s="58">
        <f t="shared" si="9"/>
        <v>2915</v>
      </c>
      <c r="R35" s="59"/>
      <c r="S35" s="60">
        <f t="shared" si="9"/>
        <v>2915</v>
      </c>
      <c r="T35" s="62"/>
      <c r="U35" s="63">
        <f t="shared" si="10"/>
        <v>2915</v>
      </c>
      <c r="V35" s="64"/>
      <c r="W35" s="65">
        <f t="shared" si="11"/>
        <v>2915</v>
      </c>
    </row>
    <row r="36" spans="1:23" ht="12.75">
      <c r="A36" s="2"/>
      <c r="B36" s="19">
        <v>4113</v>
      </c>
      <c r="C36" s="24">
        <v>211005</v>
      </c>
      <c r="D36" s="26" t="s">
        <v>90</v>
      </c>
      <c r="E36" s="38"/>
      <c r="F36" s="47">
        <v>239</v>
      </c>
      <c r="G36" s="47">
        <f t="shared" si="3"/>
        <v>239</v>
      </c>
      <c r="H36" s="50"/>
      <c r="I36" s="51">
        <f t="shared" si="1"/>
        <v>239</v>
      </c>
      <c r="J36" s="50"/>
      <c r="K36" s="51">
        <f t="shared" si="2"/>
        <v>239</v>
      </c>
      <c r="L36" s="50"/>
      <c r="M36" s="51">
        <f t="shared" si="0"/>
        <v>239</v>
      </c>
      <c r="N36" s="50"/>
      <c r="O36" s="51">
        <f t="shared" si="8"/>
        <v>239</v>
      </c>
      <c r="P36" s="57"/>
      <c r="Q36" s="58">
        <f t="shared" si="9"/>
        <v>239</v>
      </c>
      <c r="R36" s="59"/>
      <c r="S36" s="60">
        <f t="shared" si="9"/>
        <v>239</v>
      </c>
      <c r="T36" s="62"/>
      <c r="U36" s="63">
        <f t="shared" si="10"/>
        <v>239</v>
      </c>
      <c r="V36" s="64"/>
      <c r="W36" s="65">
        <f t="shared" si="11"/>
        <v>239</v>
      </c>
    </row>
    <row r="37" spans="1:23" ht="12.75">
      <c r="A37" s="2"/>
      <c r="B37" s="19">
        <v>4116</v>
      </c>
      <c r="C37" s="24"/>
      <c r="D37" s="26" t="s">
        <v>91</v>
      </c>
      <c r="E37" s="38"/>
      <c r="F37" s="47">
        <v>6388</v>
      </c>
      <c r="G37" s="47">
        <f t="shared" si="3"/>
        <v>6388</v>
      </c>
      <c r="H37" s="50"/>
      <c r="I37" s="51">
        <f t="shared" si="1"/>
        <v>6388</v>
      </c>
      <c r="J37" s="50"/>
      <c r="K37" s="51">
        <f t="shared" si="2"/>
        <v>6388</v>
      </c>
      <c r="L37" s="53">
        <v>90</v>
      </c>
      <c r="M37" s="51">
        <f t="shared" si="0"/>
        <v>6478</v>
      </c>
      <c r="N37" s="50"/>
      <c r="O37" s="51">
        <f t="shared" si="8"/>
        <v>6478</v>
      </c>
      <c r="P37" s="57"/>
      <c r="Q37" s="58">
        <f t="shared" si="9"/>
        <v>6478</v>
      </c>
      <c r="R37" s="59"/>
      <c r="S37" s="60">
        <f t="shared" si="9"/>
        <v>6478</v>
      </c>
      <c r="T37" s="62"/>
      <c r="U37" s="63">
        <f t="shared" si="10"/>
        <v>6478</v>
      </c>
      <c r="V37" s="64"/>
      <c r="W37" s="65">
        <f t="shared" si="11"/>
        <v>6478</v>
      </c>
    </row>
    <row r="38" spans="1:23" ht="24">
      <c r="A38" s="2"/>
      <c r="B38" s="19">
        <v>4116</v>
      </c>
      <c r="C38" s="24">
        <v>33090</v>
      </c>
      <c r="D38" s="26" t="s">
        <v>94</v>
      </c>
      <c r="E38" s="38"/>
      <c r="F38" s="47"/>
      <c r="G38" s="47"/>
      <c r="H38" s="50">
        <v>780</v>
      </c>
      <c r="I38" s="51">
        <f t="shared" si="1"/>
        <v>780</v>
      </c>
      <c r="J38" s="50">
        <v>0</v>
      </c>
      <c r="K38" s="51">
        <f t="shared" si="2"/>
        <v>780</v>
      </c>
      <c r="L38" s="50">
        <v>0</v>
      </c>
      <c r="M38" s="51">
        <f aca="true" t="shared" si="12" ref="M38:M65">K38+L38</f>
        <v>780</v>
      </c>
      <c r="N38" s="50"/>
      <c r="O38" s="51">
        <f t="shared" si="8"/>
        <v>780</v>
      </c>
      <c r="P38" s="57"/>
      <c r="Q38" s="58">
        <f t="shared" si="9"/>
        <v>780</v>
      </c>
      <c r="R38" s="59"/>
      <c r="S38" s="60">
        <f t="shared" si="9"/>
        <v>780</v>
      </c>
      <c r="T38" s="62"/>
      <c r="U38" s="63">
        <f t="shared" si="10"/>
        <v>780</v>
      </c>
      <c r="V38" s="64">
        <v>-30</v>
      </c>
      <c r="W38" s="65">
        <f t="shared" si="11"/>
        <v>750</v>
      </c>
    </row>
    <row r="39" spans="1:23" ht="24">
      <c r="A39" s="2"/>
      <c r="B39" s="19">
        <v>4116</v>
      </c>
      <c r="C39" s="24">
        <v>33092</v>
      </c>
      <c r="D39" s="26" t="s">
        <v>93</v>
      </c>
      <c r="E39" s="38"/>
      <c r="F39" s="47"/>
      <c r="G39" s="47"/>
      <c r="H39" s="50">
        <v>1726</v>
      </c>
      <c r="I39" s="51">
        <f t="shared" si="1"/>
        <v>1726</v>
      </c>
      <c r="J39" s="50">
        <v>0</v>
      </c>
      <c r="K39" s="51">
        <f t="shared" si="2"/>
        <v>1726</v>
      </c>
      <c r="L39" s="50">
        <v>0</v>
      </c>
      <c r="M39" s="51">
        <f t="shared" si="12"/>
        <v>1726</v>
      </c>
      <c r="N39" s="50"/>
      <c r="O39" s="51">
        <f t="shared" si="8"/>
        <v>1726</v>
      </c>
      <c r="P39" s="57"/>
      <c r="Q39" s="58">
        <f t="shared" si="9"/>
        <v>1726</v>
      </c>
      <c r="R39" s="59"/>
      <c r="S39" s="60">
        <f t="shared" si="9"/>
        <v>1726</v>
      </c>
      <c r="T39" s="62"/>
      <c r="U39" s="63">
        <f t="shared" si="10"/>
        <v>1726</v>
      </c>
      <c r="V39" s="64"/>
      <c r="W39" s="65">
        <f t="shared" si="11"/>
        <v>1726</v>
      </c>
    </row>
    <row r="40" spans="1:23" ht="24">
      <c r="A40" s="2"/>
      <c r="B40" s="19">
        <v>4116</v>
      </c>
      <c r="C40" s="24"/>
      <c r="D40" s="26" t="s">
        <v>98</v>
      </c>
      <c r="E40" s="38"/>
      <c r="F40" s="47"/>
      <c r="G40" s="47">
        <f t="shared" si="3"/>
        <v>0</v>
      </c>
      <c r="H40" s="50"/>
      <c r="I40" s="51">
        <f t="shared" si="1"/>
        <v>0</v>
      </c>
      <c r="J40" s="50">
        <v>0</v>
      </c>
      <c r="K40" s="51">
        <f t="shared" si="2"/>
        <v>0</v>
      </c>
      <c r="L40" s="50">
        <v>350</v>
      </c>
      <c r="M40" s="51">
        <f t="shared" si="12"/>
        <v>350</v>
      </c>
      <c r="N40" s="50"/>
      <c r="O40" s="51">
        <f t="shared" si="8"/>
        <v>350</v>
      </c>
      <c r="P40" s="57"/>
      <c r="Q40" s="58">
        <f t="shared" si="9"/>
        <v>350</v>
      </c>
      <c r="R40" s="59"/>
      <c r="S40" s="60">
        <f t="shared" si="9"/>
        <v>350</v>
      </c>
      <c r="T40" s="62"/>
      <c r="U40" s="63">
        <f t="shared" si="10"/>
        <v>350</v>
      </c>
      <c r="V40" s="64"/>
      <c r="W40" s="65">
        <f t="shared" si="11"/>
        <v>350</v>
      </c>
    </row>
    <row r="41" spans="1:23" ht="24">
      <c r="A41" s="2"/>
      <c r="B41" s="19">
        <v>4116</v>
      </c>
      <c r="C41" s="24"/>
      <c r="D41" s="26" t="s">
        <v>101</v>
      </c>
      <c r="E41" s="38"/>
      <c r="F41" s="47"/>
      <c r="G41" s="47"/>
      <c r="H41" s="50"/>
      <c r="I41" s="51"/>
      <c r="J41" s="50"/>
      <c r="K41" s="51"/>
      <c r="L41" s="50">
        <v>1645</v>
      </c>
      <c r="M41" s="51">
        <f t="shared" si="12"/>
        <v>1645</v>
      </c>
      <c r="N41" s="50"/>
      <c r="O41" s="51">
        <f t="shared" si="8"/>
        <v>1645</v>
      </c>
      <c r="P41" s="57"/>
      <c r="Q41" s="58">
        <f t="shared" si="9"/>
        <v>1645</v>
      </c>
      <c r="R41" s="59"/>
      <c r="S41" s="60">
        <f t="shared" si="9"/>
        <v>1645</v>
      </c>
      <c r="T41" s="62"/>
      <c r="U41" s="63">
        <f t="shared" si="10"/>
        <v>1645</v>
      </c>
      <c r="V41" s="64"/>
      <c r="W41" s="65">
        <f t="shared" si="11"/>
        <v>1645</v>
      </c>
    </row>
    <row r="42" spans="1:23" ht="12.75">
      <c r="A42" s="2"/>
      <c r="B42" s="19">
        <v>4116</v>
      </c>
      <c r="C42" s="24">
        <v>13024</v>
      </c>
      <c r="D42" s="26" t="s">
        <v>102</v>
      </c>
      <c r="E42" s="38"/>
      <c r="F42" s="47"/>
      <c r="G42" s="47"/>
      <c r="H42" s="50"/>
      <c r="I42" s="51"/>
      <c r="J42" s="50"/>
      <c r="K42" s="51"/>
      <c r="L42" s="50">
        <v>4567</v>
      </c>
      <c r="M42" s="51">
        <f t="shared" si="12"/>
        <v>4567</v>
      </c>
      <c r="N42" s="50"/>
      <c r="O42" s="51">
        <f t="shared" si="8"/>
        <v>4567</v>
      </c>
      <c r="P42" s="57"/>
      <c r="Q42" s="58">
        <f t="shared" si="9"/>
        <v>4567</v>
      </c>
      <c r="R42" s="59"/>
      <c r="S42" s="60">
        <f t="shared" si="9"/>
        <v>4567</v>
      </c>
      <c r="T42" s="62"/>
      <c r="U42" s="63">
        <f t="shared" si="10"/>
        <v>4567</v>
      </c>
      <c r="V42" s="64">
        <v>771</v>
      </c>
      <c r="W42" s="65">
        <f t="shared" si="11"/>
        <v>5338</v>
      </c>
    </row>
    <row r="43" spans="1:23" ht="12.75">
      <c r="A43" s="2"/>
      <c r="B43" s="19">
        <v>4116</v>
      </c>
      <c r="C43" s="24">
        <v>13015</v>
      </c>
      <c r="D43" s="26" t="s">
        <v>103</v>
      </c>
      <c r="E43" s="38"/>
      <c r="F43" s="47"/>
      <c r="G43" s="47"/>
      <c r="H43" s="50"/>
      <c r="I43" s="51"/>
      <c r="J43" s="50"/>
      <c r="K43" s="51"/>
      <c r="L43" s="50">
        <v>682</v>
      </c>
      <c r="M43" s="51">
        <f t="shared" si="12"/>
        <v>682</v>
      </c>
      <c r="N43" s="50"/>
      <c r="O43" s="51">
        <f t="shared" si="8"/>
        <v>682</v>
      </c>
      <c r="P43" s="57"/>
      <c r="Q43" s="58">
        <f t="shared" si="9"/>
        <v>682</v>
      </c>
      <c r="R43" s="59"/>
      <c r="S43" s="60">
        <f t="shared" si="9"/>
        <v>682</v>
      </c>
      <c r="T43" s="62"/>
      <c r="U43" s="63">
        <f t="shared" si="10"/>
        <v>682</v>
      </c>
      <c r="V43" s="64"/>
      <c r="W43" s="65">
        <f t="shared" si="11"/>
        <v>682</v>
      </c>
    </row>
    <row r="44" spans="1:23" ht="12.75">
      <c r="A44" s="2"/>
      <c r="B44" s="19">
        <v>4116</v>
      </c>
      <c r="C44" s="24"/>
      <c r="D44" s="26" t="s">
        <v>104</v>
      </c>
      <c r="E44" s="38"/>
      <c r="F44" s="47"/>
      <c r="G44" s="47"/>
      <c r="H44" s="50"/>
      <c r="I44" s="51"/>
      <c r="J44" s="50"/>
      <c r="K44" s="51"/>
      <c r="L44" s="50">
        <v>155</v>
      </c>
      <c r="M44" s="51">
        <f t="shared" si="12"/>
        <v>155</v>
      </c>
      <c r="N44" s="50"/>
      <c r="O44" s="51">
        <f t="shared" si="8"/>
        <v>155</v>
      </c>
      <c r="P44" s="57"/>
      <c r="Q44" s="58">
        <f t="shared" si="9"/>
        <v>155</v>
      </c>
      <c r="R44" s="59"/>
      <c r="S44" s="60">
        <f t="shared" si="9"/>
        <v>155</v>
      </c>
      <c r="T44" s="62"/>
      <c r="U44" s="63">
        <f t="shared" si="10"/>
        <v>155</v>
      </c>
      <c r="V44" s="64"/>
      <c r="W44" s="65">
        <f t="shared" si="11"/>
        <v>155</v>
      </c>
    </row>
    <row r="45" spans="1:23" ht="12.75">
      <c r="A45" s="2"/>
      <c r="B45" s="19">
        <v>4116</v>
      </c>
      <c r="C45" s="24"/>
      <c r="D45" s="26" t="s">
        <v>105</v>
      </c>
      <c r="E45" s="38"/>
      <c r="F45" s="47"/>
      <c r="G45" s="47"/>
      <c r="H45" s="50"/>
      <c r="I45" s="51"/>
      <c r="J45" s="50"/>
      <c r="K45" s="51"/>
      <c r="L45" s="50">
        <v>2822</v>
      </c>
      <c r="M45" s="51">
        <f t="shared" si="12"/>
        <v>2822</v>
      </c>
      <c r="N45" s="50"/>
      <c r="O45" s="51">
        <f t="shared" si="8"/>
        <v>2822</v>
      </c>
      <c r="P45" s="57"/>
      <c r="Q45" s="58">
        <f t="shared" si="9"/>
        <v>2822</v>
      </c>
      <c r="R45" s="59"/>
      <c r="S45" s="60">
        <f t="shared" si="9"/>
        <v>2822</v>
      </c>
      <c r="T45" s="62"/>
      <c r="U45" s="63">
        <f t="shared" si="10"/>
        <v>2822</v>
      </c>
      <c r="V45" s="64"/>
      <c r="W45" s="65">
        <f t="shared" si="11"/>
        <v>2822</v>
      </c>
    </row>
    <row r="46" spans="1:23" ht="12.75">
      <c r="A46" s="2"/>
      <c r="B46" s="19">
        <v>4111</v>
      </c>
      <c r="C46" s="24"/>
      <c r="D46" s="26" t="s">
        <v>106</v>
      </c>
      <c r="E46" s="38"/>
      <c r="F46" s="47"/>
      <c r="G46" s="47">
        <f t="shared" si="3"/>
        <v>0</v>
      </c>
      <c r="H46" s="50"/>
      <c r="I46" s="51">
        <f t="shared" si="1"/>
        <v>0</v>
      </c>
      <c r="J46" s="50"/>
      <c r="K46" s="51">
        <f t="shared" si="2"/>
        <v>0</v>
      </c>
      <c r="L46" s="53">
        <v>208</v>
      </c>
      <c r="M46" s="51">
        <f t="shared" si="12"/>
        <v>208</v>
      </c>
      <c r="N46" s="50"/>
      <c r="O46" s="51">
        <f t="shared" si="8"/>
        <v>208</v>
      </c>
      <c r="P46" s="57"/>
      <c r="Q46" s="58">
        <f t="shared" si="9"/>
        <v>208</v>
      </c>
      <c r="R46" s="59"/>
      <c r="S46" s="60">
        <f t="shared" si="9"/>
        <v>208</v>
      </c>
      <c r="T46" s="62"/>
      <c r="U46" s="63">
        <f t="shared" si="10"/>
        <v>208</v>
      </c>
      <c r="V46" s="64"/>
      <c r="W46" s="65">
        <f t="shared" si="11"/>
        <v>208</v>
      </c>
    </row>
    <row r="47" spans="1:23" ht="22.5">
      <c r="A47" s="2"/>
      <c r="B47" s="19">
        <v>4222</v>
      </c>
      <c r="C47" s="24">
        <v>204012</v>
      </c>
      <c r="D47" s="26" t="s">
        <v>111</v>
      </c>
      <c r="E47" s="38"/>
      <c r="F47" s="47"/>
      <c r="G47" s="47"/>
      <c r="H47" s="50"/>
      <c r="I47" s="51"/>
      <c r="J47" s="50"/>
      <c r="K47" s="51"/>
      <c r="L47" s="53"/>
      <c r="M47" s="51"/>
      <c r="N47" s="50"/>
      <c r="O47" s="51"/>
      <c r="P47" s="57">
        <v>1200</v>
      </c>
      <c r="Q47" s="58">
        <f t="shared" si="9"/>
        <v>1200</v>
      </c>
      <c r="R47" s="59"/>
      <c r="S47" s="60">
        <f t="shared" si="9"/>
        <v>1200</v>
      </c>
      <c r="T47" s="62"/>
      <c r="U47" s="63">
        <f t="shared" si="10"/>
        <v>1200</v>
      </c>
      <c r="V47" s="64"/>
      <c r="W47" s="65">
        <f t="shared" si="11"/>
        <v>1200</v>
      </c>
    </row>
    <row r="48" spans="1:23" ht="22.5">
      <c r="A48" s="2"/>
      <c r="B48" s="19">
        <v>4122</v>
      </c>
      <c r="C48" s="24"/>
      <c r="D48" s="26" t="s">
        <v>112</v>
      </c>
      <c r="E48" s="38"/>
      <c r="F48" s="47"/>
      <c r="G48" s="47"/>
      <c r="H48" s="50"/>
      <c r="I48" s="51"/>
      <c r="J48" s="50"/>
      <c r="K48" s="51"/>
      <c r="L48" s="53"/>
      <c r="M48" s="51"/>
      <c r="N48" s="50"/>
      <c r="O48" s="51"/>
      <c r="P48" s="57">
        <v>300</v>
      </c>
      <c r="Q48" s="58">
        <f t="shared" si="9"/>
        <v>300</v>
      </c>
      <c r="R48" s="59"/>
      <c r="S48" s="60">
        <f t="shared" si="9"/>
        <v>300</v>
      </c>
      <c r="T48" s="62"/>
      <c r="U48" s="63">
        <f t="shared" si="10"/>
        <v>300</v>
      </c>
      <c r="V48" s="64"/>
      <c r="W48" s="65">
        <f t="shared" si="11"/>
        <v>300</v>
      </c>
    </row>
    <row r="49" spans="1:23" ht="22.5">
      <c r="A49" s="2"/>
      <c r="B49" s="19">
        <v>4122</v>
      </c>
      <c r="C49" s="24">
        <v>231009</v>
      </c>
      <c r="D49" s="26" t="s">
        <v>113</v>
      </c>
      <c r="E49" s="38"/>
      <c r="F49" s="47"/>
      <c r="G49" s="47"/>
      <c r="H49" s="50"/>
      <c r="I49" s="51"/>
      <c r="J49" s="50"/>
      <c r="K49" s="51"/>
      <c r="L49" s="53"/>
      <c r="M49" s="51"/>
      <c r="N49" s="50"/>
      <c r="O49" s="51"/>
      <c r="P49" s="57">
        <v>60</v>
      </c>
      <c r="Q49" s="58">
        <f t="shared" si="9"/>
        <v>60</v>
      </c>
      <c r="R49" s="59"/>
      <c r="S49" s="60">
        <f t="shared" si="9"/>
        <v>60</v>
      </c>
      <c r="T49" s="62"/>
      <c r="U49" s="63">
        <f t="shared" si="10"/>
        <v>60</v>
      </c>
      <c r="V49" s="64"/>
      <c r="W49" s="65">
        <f t="shared" si="11"/>
        <v>60</v>
      </c>
    </row>
    <row r="50" spans="1:23" ht="22.5">
      <c r="A50" s="2"/>
      <c r="B50" s="19">
        <v>4222</v>
      </c>
      <c r="C50" s="24">
        <v>1740382</v>
      </c>
      <c r="D50" s="26" t="s">
        <v>114</v>
      </c>
      <c r="E50" s="38"/>
      <c r="F50" s="47"/>
      <c r="G50" s="47"/>
      <c r="H50" s="50"/>
      <c r="I50" s="51"/>
      <c r="J50" s="50"/>
      <c r="K50" s="51"/>
      <c r="L50" s="53"/>
      <c r="M50" s="51"/>
      <c r="N50" s="50"/>
      <c r="O50" s="51"/>
      <c r="P50" s="57">
        <v>500</v>
      </c>
      <c r="Q50" s="58">
        <f t="shared" si="9"/>
        <v>500</v>
      </c>
      <c r="R50" s="59"/>
      <c r="S50" s="60">
        <f t="shared" si="9"/>
        <v>500</v>
      </c>
      <c r="T50" s="62"/>
      <c r="U50" s="63">
        <f t="shared" si="10"/>
        <v>500</v>
      </c>
      <c r="V50" s="64"/>
      <c r="W50" s="65">
        <f t="shared" si="11"/>
        <v>500</v>
      </c>
    </row>
    <row r="51" spans="1:23" ht="12.75">
      <c r="A51" s="2"/>
      <c r="B51" s="19">
        <v>4122</v>
      </c>
      <c r="C51" s="54">
        <v>504017214</v>
      </c>
      <c r="D51" s="26" t="s">
        <v>115</v>
      </c>
      <c r="E51" s="38"/>
      <c r="F51" s="47"/>
      <c r="G51" s="47"/>
      <c r="H51" s="50"/>
      <c r="I51" s="51"/>
      <c r="J51" s="50"/>
      <c r="K51" s="51"/>
      <c r="L51" s="53"/>
      <c r="M51" s="51"/>
      <c r="N51" s="50"/>
      <c r="O51" s="51"/>
      <c r="P51" s="57">
        <v>45</v>
      </c>
      <c r="Q51" s="58">
        <f t="shared" si="9"/>
        <v>45</v>
      </c>
      <c r="R51" s="59"/>
      <c r="S51" s="60">
        <f t="shared" si="9"/>
        <v>45</v>
      </c>
      <c r="T51" s="62"/>
      <c r="U51" s="63">
        <f t="shared" si="10"/>
        <v>45</v>
      </c>
      <c r="V51" s="64"/>
      <c r="W51" s="65">
        <f t="shared" si="11"/>
        <v>45</v>
      </c>
    </row>
    <row r="52" spans="1:23" ht="12.75">
      <c r="A52" s="2"/>
      <c r="B52" s="19">
        <v>4122</v>
      </c>
      <c r="C52" s="24">
        <v>231007</v>
      </c>
      <c r="D52" s="26" t="s">
        <v>116</v>
      </c>
      <c r="E52" s="38"/>
      <c r="F52" s="47"/>
      <c r="G52" s="47"/>
      <c r="H52" s="50"/>
      <c r="I52" s="51"/>
      <c r="J52" s="50"/>
      <c r="K52" s="51"/>
      <c r="L52" s="53"/>
      <c r="M52" s="51"/>
      <c r="N52" s="50"/>
      <c r="O52" s="51"/>
      <c r="P52" s="57">
        <v>54</v>
      </c>
      <c r="Q52" s="58">
        <f t="shared" si="9"/>
        <v>54</v>
      </c>
      <c r="R52" s="59"/>
      <c r="S52" s="60">
        <f t="shared" si="9"/>
        <v>54</v>
      </c>
      <c r="T52" s="62"/>
      <c r="U52" s="63">
        <f t="shared" si="10"/>
        <v>54</v>
      </c>
      <c r="V52" s="64"/>
      <c r="W52" s="65">
        <f t="shared" si="11"/>
        <v>54</v>
      </c>
    </row>
    <row r="53" spans="1:23" ht="12.75">
      <c r="A53" s="2"/>
      <c r="B53" s="55">
        <v>4216.4116</v>
      </c>
      <c r="C53" s="24"/>
      <c r="D53" s="26" t="s">
        <v>117</v>
      </c>
      <c r="E53" s="38"/>
      <c r="F53" s="47"/>
      <c r="G53" s="47"/>
      <c r="H53" s="50"/>
      <c r="I53" s="51"/>
      <c r="J53" s="50"/>
      <c r="K53" s="51"/>
      <c r="L53" s="53"/>
      <c r="M53" s="51"/>
      <c r="N53" s="50"/>
      <c r="O53" s="51"/>
      <c r="P53" s="57">
        <v>4823</v>
      </c>
      <c r="Q53" s="58">
        <f t="shared" si="9"/>
        <v>4823</v>
      </c>
      <c r="R53" s="59"/>
      <c r="S53" s="60">
        <f t="shared" si="9"/>
        <v>4823</v>
      </c>
      <c r="T53" s="62"/>
      <c r="U53" s="63">
        <f t="shared" si="10"/>
        <v>4823</v>
      </c>
      <c r="V53" s="64"/>
      <c r="W53" s="65">
        <f t="shared" si="11"/>
        <v>4823</v>
      </c>
    </row>
    <row r="54" spans="1:23" ht="22.5">
      <c r="A54" s="2"/>
      <c r="B54" s="19">
        <v>4116</v>
      </c>
      <c r="C54" s="24">
        <v>231011</v>
      </c>
      <c r="D54" s="26" t="s">
        <v>118</v>
      </c>
      <c r="E54" s="38"/>
      <c r="F54" s="47"/>
      <c r="G54" s="47"/>
      <c r="H54" s="50"/>
      <c r="I54" s="51"/>
      <c r="J54" s="50"/>
      <c r="K54" s="51"/>
      <c r="L54" s="53"/>
      <c r="M54" s="51"/>
      <c r="N54" s="50"/>
      <c r="O54" s="51"/>
      <c r="P54" s="57">
        <v>79</v>
      </c>
      <c r="Q54" s="58">
        <f t="shared" si="9"/>
        <v>79</v>
      </c>
      <c r="R54" s="59"/>
      <c r="S54" s="60">
        <f t="shared" si="9"/>
        <v>79</v>
      </c>
      <c r="T54" s="62"/>
      <c r="U54" s="63">
        <f t="shared" si="10"/>
        <v>79</v>
      </c>
      <c r="V54" s="64"/>
      <c r="W54" s="65">
        <f t="shared" si="11"/>
        <v>79</v>
      </c>
    </row>
    <row r="55" spans="1:23" ht="12.75">
      <c r="A55" s="2"/>
      <c r="B55" s="19">
        <v>4122</v>
      </c>
      <c r="C55" s="24">
        <v>231013</v>
      </c>
      <c r="D55" s="26" t="s">
        <v>119</v>
      </c>
      <c r="E55" s="38"/>
      <c r="F55" s="47"/>
      <c r="G55" s="47"/>
      <c r="H55" s="50"/>
      <c r="I55" s="51"/>
      <c r="J55" s="50"/>
      <c r="K55" s="51"/>
      <c r="L55" s="53"/>
      <c r="M55" s="51"/>
      <c r="N55" s="50"/>
      <c r="O55" s="51"/>
      <c r="P55" s="57">
        <v>22</v>
      </c>
      <c r="Q55" s="58">
        <f t="shared" si="9"/>
        <v>22</v>
      </c>
      <c r="R55" s="59"/>
      <c r="S55" s="60">
        <f t="shared" si="9"/>
        <v>22</v>
      </c>
      <c r="T55" s="62"/>
      <c r="U55" s="63">
        <f t="shared" si="10"/>
        <v>22</v>
      </c>
      <c r="V55" s="64"/>
      <c r="W55" s="65">
        <f t="shared" si="11"/>
        <v>22</v>
      </c>
    </row>
    <row r="56" spans="1:23" ht="12.75">
      <c r="A56" s="2"/>
      <c r="B56" s="19">
        <v>4116</v>
      </c>
      <c r="C56" s="24">
        <v>22024</v>
      </c>
      <c r="D56" s="56" t="s">
        <v>120</v>
      </c>
      <c r="E56" s="38"/>
      <c r="F56" s="47"/>
      <c r="G56" s="47"/>
      <c r="H56" s="50"/>
      <c r="I56" s="51"/>
      <c r="J56" s="50"/>
      <c r="K56" s="51"/>
      <c r="L56" s="53"/>
      <c r="M56" s="51"/>
      <c r="N56" s="50"/>
      <c r="O56" s="51"/>
      <c r="P56" s="57">
        <v>183</v>
      </c>
      <c r="Q56" s="58">
        <f t="shared" si="9"/>
        <v>183</v>
      </c>
      <c r="R56" s="59"/>
      <c r="S56" s="60">
        <f t="shared" si="9"/>
        <v>183</v>
      </c>
      <c r="T56" s="62"/>
      <c r="U56" s="63">
        <f t="shared" si="10"/>
        <v>183</v>
      </c>
      <c r="V56" s="64"/>
      <c r="W56" s="65">
        <f t="shared" si="11"/>
        <v>183</v>
      </c>
    </row>
    <row r="57" spans="1:23" ht="12.75">
      <c r="A57" s="32"/>
      <c r="B57" s="33"/>
      <c r="C57" s="34"/>
      <c r="D57" s="35" t="s">
        <v>5</v>
      </c>
      <c r="E57" s="36">
        <f>E26+E22+E6+E5</f>
        <v>224652</v>
      </c>
      <c r="F57" s="36">
        <f>F26+F22+F6+F5</f>
        <v>13735</v>
      </c>
      <c r="G57" s="36">
        <f>G26+G22+G6+G5</f>
        <v>238387</v>
      </c>
      <c r="H57" s="36">
        <f>H26+H22+H6+H5</f>
        <v>5984</v>
      </c>
      <c r="I57" s="36">
        <f t="shared" si="1"/>
        <v>244371</v>
      </c>
      <c r="J57" s="36">
        <f>J26+J22+J6+J5</f>
        <v>0</v>
      </c>
      <c r="K57" s="36">
        <f t="shared" si="2"/>
        <v>244371</v>
      </c>
      <c r="L57" s="36">
        <f>L26+L22+L6+L5</f>
        <v>24019</v>
      </c>
      <c r="M57" s="36">
        <f t="shared" si="12"/>
        <v>268390</v>
      </c>
      <c r="N57" s="36">
        <f>N26+N22+N6+N5</f>
        <v>0</v>
      </c>
      <c r="O57" s="36">
        <f>M57+N57</f>
        <v>268390</v>
      </c>
      <c r="P57" s="36">
        <f>P26+P22+P6+P5</f>
        <v>8794</v>
      </c>
      <c r="Q57" s="36">
        <f>O57+P57</f>
        <v>277184</v>
      </c>
      <c r="R57" s="36">
        <f>R26+R22+R6+R5</f>
        <v>0</v>
      </c>
      <c r="S57" s="36">
        <f>Q57+R57</f>
        <v>277184</v>
      </c>
      <c r="T57" s="36">
        <f>T26+T22+T6+T5</f>
        <v>0</v>
      </c>
      <c r="U57" s="36">
        <f>S57+T57</f>
        <v>277184</v>
      </c>
      <c r="V57" s="36">
        <f>V26+V22+V6+V5</f>
        <v>17543</v>
      </c>
      <c r="W57" s="36">
        <f>SUM(U57:V57)</f>
        <v>294727</v>
      </c>
    </row>
    <row r="58" spans="1:23" ht="22.5">
      <c r="A58" s="2" t="s">
        <v>37</v>
      </c>
      <c r="B58" s="19"/>
      <c r="C58" s="24"/>
      <c r="D58" s="26" t="s">
        <v>46</v>
      </c>
      <c r="E58" s="38">
        <v>100</v>
      </c>
      <c r="F58" s="47">
        <v>0</v>
      </c>
      <c r="G58" s="47">
        <f t="shared" si="3"/>
        <v>100</v>
      </c>
      <c r="H58" s="50"/>
      <c r="I58" s="51">
        <f t="shared" si="1"/>
        <v>100</v>
      </c>
      <c r="J58" s="50"/>
      <c r="K58" s="51">
        <f t="shared" si="2"/>
        <v>100</v>
      </c>
      <c r="L58" s="50"/>
      <c r="M58" s="51">
        <f t="shared" si="12"/>
        <v>100</v>
      </c>
      <c r="N58" s="50"/>
      <c r="O58" s="51">
        <f aca="true" t="shared" si="13" ref="O58:O71">SUM(M58:N58)</f>
        <v>100</v>
      </c>
      <c r="P58" s="57"/>
      <c r="Q58" s="58">
        <f aca="true" t="shared" si="14" ref="Q58:S73">SUM(O58:P58)</f>
        <v>100</v>
      </c>
      <c r="R58" s="59"/>
      <c r="S58" s="60">
        <f t="shared" si="14"/>
        <v>100</v>
      </c>
      <c r="T58" s="62"/>
      <c r="U58" s="63">
        <f aca="true" t="shared" si="15" ref="U58:U87">S58+T58</f>
        <v>100</v>
      </c>
      <c r="V58" s="64"/>
      <c r="W58" s="65">
        <f>U58+V58</f>
        <v>100</v>
      </c>
    </row>
    <row r="59" spans="1:23" ht="12.75" customHeight="1">
      <c r="A59" s="2" t="s">
        <v>38</v>
      </c>
      <c r="B59" s="2"/>
      <c r="C59" s="23"/>
      <c r="D59" s="26" t="s">
        <v>47</v>
      </c>
      <c r="E59" s="38">
        <f>3000+700</f>
        <v>3700</v>
      </c>
      <c r="F59" s="47">
        <f>2500+70+5000+400</f>
        <v>7970</v>
      </c>
      <c r="G59" s="47">
        <f t="shared" si="3"/>
        <v>11670</v>
      </c>
      <c r="H59" s="50">
        <v>430</v>
      </c>
      <c r="I59" s="51">
        <f t="shared" si="1"/>
        <v>12100</v>
      </c>
      <c r="J59" s="50"/>
      <c r="K59" s="51">
        <f t="shared" si="2"/>
        <v>12100</v>
      </c>
      <c r="L59" s="50">
        <v>250</v>
      </c>
      <c r="M59" s="51">
        <f t="shared" si="12"/>
        <v>12350</v>
      </c>
      <c r="N59" s="50"/>
      <c r="O59" s="51">
        <f t="shared" si="13"/>
        <v>12350</v>
      </c>
      <c r="P59" s="57"/>
      <c r="Q59" s="58">
        <f t="shared" si="14"/>
        <v>12350</v>
      </c>
      <c r="R59" s="59"/>
      <c r="S59" s="60">
        <f t="shared" si="14"/>
        <v>12350</v>
      </c>
      <c r="T59" s="62">
        <v>300</v>
      </c>
      <c r="U59" s="63">
        <f t="shared" si="15"/>
        <v>12650</v>
      </c>
      <c r="V59" s="64">
        <f>750</f>
        <v>750</v>
      </c>
      <c r="W59" s="65">
        <f aca="true" t="shared" si="16" ref="W59:W88">U59+V59</f>
        <v>13400</v>
      </c>
    </row>
    <row r="60" spans="1:23" ht="12.75" customHeight="1">
      <c r="A60" s="2" t="s">
        <v>39</v>
      </c>
      <c r="B60" s="2"/>
      <c r="C60" s="23"/>
      <c r="D60" s="26" t="s">
        <v>48</v>
      </c>
      <c r="E60" s="38">
        <f>100+100</f>
        <v>200</v>
      </c>
      <c r="F60" s="47">
        <v>0</v>
      </c>
      <c r="G60" s="47">
        <f t="shared" si="3"/>
        <v>200</v>
      </c>
      <c r="H60" s="50"/>
      <c r="I60" s="51">
        <f t="shared" si="1"/>
        <v>200</v>
      </c>
      <c r="J60" s="50"/>
      <c r="K60" s="51">
        <f t="shared" si="2"/>
        <v>200</v>
      </c>
      <c r="L60" s="50"/>
      <c r="M60" s="51">
        <f t="shared" si="12"/>
        <v>200</v>
      </c>
      <c r="N60" s="50"/>
      <c r="O60" s="51">
        <f t="shared" si="13"/>
        <v>200</v>
      </c>
      <c r="P60" s="57"/>
      <c r="Q60" s="58">
        <f t="shared" si="14"/>
        <v>200</v>
      </c>
      <c r="R60" s="59"/>
      <c r="S60" s="60">
        <f t="shared" si="14"/>
        <v>200</v>
      </c>
      <c r="T60" s="62"/>
      <c r="U60" s="63">
        <f t="shared" si="15"/>
        <v>200</v>
      </c>
      <c r="V60" s="64"/>
      <c r="W60" s="65">
        <f t="shared" si="16"/>
        <v>200</v>
      </c>
    </row>
    <row r="61" spans="1:23" ht="22.5">
      <c r="A61" s="2">
        <v>3111</v>
      </c>
      <c r="B61" s="20" t="s">
        <v>60</v>
      </c>
      <c r="C61" s="25"/>
      <c r="D61" s="26" t="s">
        <v>9</v>
      </c>
      <c r="E61" s="38">
        <v>100</v>
      </c>
      <c r="F61" s="47">
        <v>0</v>
      </c>
      <c r="G61" s="47">
        <f t="shared" si="3"/>
        <v>100</v>
      </c>
      <c r="H61" s="50"/>
      <c r="I61" s="51">
        <f t="shared" si="1"/>
        <v>100</v>
      </c>
      <c r="J61" s="50"/>
      <c r="K61" s="51">
        <f t="shared" si="2"/>
        <v>100</v>
      </c>
      <c r="L61" s="50">
        <v>500</v>
      </c>
      <c r="M61" s="51">
        <f t="shared" si="12"/>
        <v>600</v>
      </c>
      <c r="N61" s="50"/>
      <c r="O61" s="51">
        <f t="shared" si="13"/>
        <v>600</v>
      </c>
      <c r="P61" s="57"/>
      <c r="Q61" s="58">
        <f t="shared" si="14"/>
        <v>600</v>
      </c>
      <c r="R61" s="59"/>
      <c r="S61" s="60">
        <f t="shared" si="14"/>
        <v>600</v>
      </c>
      <c r="T61" s="62"/>
      <c r="U61" s="63">
        <f t="shared" si="15"/>
        <v>600</v>
      </c>
      <c r="V61" s="64"/>
      <c r="W61" s="65">
        <f t="shared" si="16"/>
        <v>600</v>
      </c>
    </row>
    <row r="62" spans="1:23" ht="12.75" customHeight="1">
      <c r="A62" s="2">
        <v>3111</v>
      </c>
      <c r="B62" s="2">
        <v>5331</v>
      </c>
      <c r="C62" s="23"/>
      <c r="D62" s="26" t="s">
        <v>70</v>
      </c>
      <c r="E62" s="38">
        <v>2244</v>
      </c>
      <c r="F62" s="47">
        <v>31</v>
      </c>
      <c r="G62" s="47">
        <f t="shared" si="3"/>
        <v>2275</v>
      </c>
      <c r="H62" s="50"/>
      <c r="I62" s="51">
        <f t="shared" si="1"/>
        <v>2275</v>
      </c>
      <c r="J62" s="50"/>
      <c r="K62" s="51">
        <f t="shared" si="2"/>
        <v>2275</v>
      </c>
      <c r="L62" s="50"/>
      <c r="M62" s="51">
        <f t="shared" si="12"/>
        <v>2275</v>
      </c>
      <c r="N62" s="50"/>
      <c r="O62" s="51">
        <f t="shared" si="13"/>
        <v>2275</v>
      </c>
      <c r="P62" s="57"/>
      <c r="Q62" s="58">
        <f t="shared" si="14"/>
        <v>2275</v>
      </c>
      <c r="R62" s="59">
        <v>-300</v>
      </c>
      <c r="S62" s="60">
        <f t="shared" si="14"/>
        <v>1975</v>
      </c>
      <c r="T62" s="62"/>
      <c r="U62" s="63">
        <f t="shared" si="15"/>
        <v>1975</v>
      </c>
      <c r="V62" s="64"/>
      <c r="W62" s="65">
        <f t="shared" si="16"/>
        <v>1975</v>
      </c>
    </row>
    <row r="63" spans="1:23" ht="12.75" customHeight="1">
      <c r="A63" s="2">
        <v>3111</v>
      </c>
      <c r="B63" s="2">
        <v>5331</v>
      </c>
      <c r="C63" s="23"/>
      <c r="D63" s="26" t="s">
        <v>71</v>
      </c>
      <c r="E63" s="38">
        <v>1543</v>
      </c>
      <c r="F63" s="47">
        <v>22</v>
      </c>
      <c r="G63" s="47">
        <f t="shared" si="3"/>
        <v>1565</v>
      </c>
      <c r="H63" s="50"/>
      <c r="I63" s="51">
        <f t="shared" si="1"/>
        <v>1565</v>
      </c>
      <c r="J63" s="50"/>
      <c r="K63" s="51">
        <f t="shared" si="2"/>
        <v>1565</v>
      </c>
      <c r="L63" s="50"/>
      <c r="M63" s="51">
        <f t="shared" si="12"/>
        <v>1565</v>
      </c>
      <c r="N63" s="50"/>
      <c r="O63" s="51">
        <f t="shared" si="13"/>
        <v>1565</v>
      </c>
      <c r="P63" s="57"/>
      <c r="Q63" s="58">
        <f t="shared" si="14"/>
        <v>1565</v>
      </c>
      <c r="R63" s="59"/>
      <c r="S63" s="60">
        <f t="shared" si="14"/>
        <v>1565</v>
      </c>
      <c r="T63" s="62"/>
      <c r="U63" s="63">
        <f t="shared" si="15"/>
        <v>1565</v>
      </c>
      <c r="V63" s="64"/>
      <c r="W63" s="65">
        <f t="shared" si="16"/>
        <v>1565</v>
      </c>
    </row>
    <row r="64" spans="1:23" ht="22.5">
      <c r="A64" s="2">
        <v>3113</v>
      </c>
      <c r="B64" s="20" t="s">
        <v>60</v>
      </c>
      <c r="C64" s="23"/>
      <c r="D64" s="26" t="s">
        <v>10</v>
      </c>
      <c r="E64" s="38">
        <v>150</v>
      </c>
      <c r="F64" s="47">
        <f>3569+2819+1000+7000+10000</f>
        <v>24388</v>
      </c>
      <c r="G64" s="47">
        <f t="shared" si="3"/>
        <v>24538</v>
      </c>
      <c r="H64" s="50">
        <v>190</v>
      </c>
      <c r="I64" s="51">
        <f t="shared" si="1"/>
        <v>24728</v>
      </c>
      <c r="J64" s="50">
        <v>-872</v>
      </c>
      <c r="K64" s="51">
        <f t="shared" si="2"/>
        <v>23856</v>
      </c>
      <c r="L64" s="50">
        <f>17000+90-7000</f>
        <v>10090</v>
      </c>
      <c r="M64" s="51">
        <f t="shared" si="12"/>
        <v>33946</v>
      </c>
      <c r="N64" s="50"/>
      <c r="O64" s="51">
        <f t="shared" si="13"/>
        <v>33946</v>
      </c>
      <c r="P64" s="57">
        <f>-3000+230</f>
        <v>-2770</v>
      </c>
      <c r="Q64" s="58">
        <f t="shared" si="14"/>
        <v>31176</v>
      </c>
      <c r="R64" s="59">
        <v>-1000</v>
      </c>
      <c r="S64" s="60">
        <f t="shared" si="14"/>
        <v>30176</v>
      </c>
      <c r="T64" s="62"/>
      <c r="U64" s="63">
        <f t="shared" si="15"/>
        <v>30176</v>
      </c>
      <c r="V64" s="64"/>
      <c r="W64" s="65">
        <f t="shared" si="16"/>
        <v>30176</v>
      </c>
    </row>
    <row r="65" spans="1:24" ht="12.75" customHeight="1">
      <c r="A65" s="2">
        <v>3113</v>
      </c>
      <c r="B65" s="2">
        <v>5331</v>
      </c>
      <c r="C65" s="23"/>
      <c r="D65" s="26" t="s">
        <v>8</v>
      </c>
      <c r="E65" s="38">
        <v>8653</v>
      </c>
      <c r="F65" s="47">
        <v>343</v>
      </c>
      <c r="G65" s="47">
        <f t="shared" si="3"/>
        <v>8996</v>
      </c>
      <c r="H65" s="50"/>
      <c r="I65" s="51">
        <f t="shared" si="1"/>
        <v>8996</v>
      </c>
      <c r="J65" s="50"/>
      <c r="K65" s="51">
        <f t="shared" si="2"/>
        <v>8996</v>
      </c>
      <c r="L65" s="50"/>
      <c r="M65" s="51">
        <f t="shared" si="12"/>
        <v>8996</v>
      </c>
      <c r="N65" s="50"/>
      <c r="O65" s="51">
        <f t="shared" si="13"/>
        <v>8996</v>
      </c>
      <c r="P65" s="57"/>
      <c r="Q65" s="58">
        <f t="shared" si="14"/>
        <v>8996</v>
      </c>
      <c r="R65" s="59"/>
      <c r="S65" s="60">
        <f t="shared" si="14"/>
        <v>8996</v>
      </c>
      <c r="T65" s="62"/>
      <c r="U65" s="63">
        <f t="shared" si="15"/>
        <v>8996</v>
      </c>
      <c r="V65" s="64">
        <f>-2045+700+68</f>
        <v>-1277</v>
      </c>
      <c r="W65" s="65">
        <f t="shared" si="16"/>
        <v>7719</v>
      </c>
      <c r="X65" s="71"/>
    </row>
    <row r="66" spans="1:23" ht="12.75" customHeight="1">
      <c r="A66" s="2">
        <v>3113</v>
      </c>
      <c r="B66" s="2">
        <v>6351</v>
      </c>
      <c r="C66" s="23"/>
      <c r="D66" s="26" t="s">
        <v>107</v>
      </c>
      <c r="E66" s="38"/>
      <c r="F66" s="47"/>
      <c r="G66" s="47"/>
      <c r="H66" s="50"/>
      <c r="I66" s="51"/>
      <c r="J66" s="50"/>
      <c r="K66" s="51"/>
      <c r="L66" s="50">
        <v>88</v>
      </c>
      <c r="M66" s="51">
        <v>88</v>
      </c>
      <c r="N66" s="50"/>
      <c r="O66" s="51">
        <f t="shared" si="13"/>
        <v>88</v>
      </c>
      <c r="P66" s="57"/>
      <c r="Q66" s="58">
        <f t="shared" si="14"/>
        <v>88</v>
      </c>
      <c r="R66" s="59">
        <v>15</v>
      </c>
      <c r="S66" s="60">
        <f t="shared" si="14"/>
        <v>103</v>
      </c>
      <c r="T66" s="62"/>
      <c r="U66" s="63">
        <f t="shared" si="15"/>
        <v>103</v>
      </c>
      <c r="V66" s="64">
        <v>45</v>
      </c>
      <c r="W66" s="65">
        <f t="shared" si="16"/>
        <v>148</v>
      </c>
    </row>
    <row r="67" spans="1:23" ht="12.75" customHeight="1">
      <c r="A67" s="2">
        <v>3113</v>
      </c>
      <c r="B67" s="2">
        <v>6121</v>
      </c>
      <c r="C67" s="23"/>
      <c r="D67" s="26" t="s">
        <v>80</v>
      </c>
      <c r="E67" s="38">
        <v>16000</v>
      </c>
      <c r="F67" s="47"/>
      <c r="G67" s="47">
        <f t="shared" si="3"/>
        <v>16000</v>
      </c>
      <c r="H67" s="50"/>
      <c r="I67" s="51">
        <f t="shared" si="1"/>
        <v>16000</v>
      </c>
      <c r="J67" s="50"/>
      <c r="K67" s="51">
        <f t="shared" si="2"/>
        <v>16000</v>
      </c>
      <c r="L67" s="50"/>
      <c r="M67" s="51">
        <f aca="true" t="shared" si="17" ref="M67:M89">K67+L67</f>
        <v>16000</v>
      </c>
      <c r="N67" s="50"/>
      <c r="O67" s="51">
        <f t="shared" si="13"/>
        <v>16000</v>
      </c>
      <c r="P67" s="57"/>
      <c r="Q67" s="58">
        <f t="shared" si="14"/>
        <v>16000</v>
      </c>
      <c r="R67" s="59"/>
      <c r="S67" s="60">
        <f t="shared" si="14"/>
        <v>16000</v>
      </c>
      <c r="T67" s="62"/>
      <c r="U67" s="63">
        <f t="shared" si="15"/>
        <v>16000</v>
      </c>
      <c r="V67" s="64">
        <v>-526</v>
      </c>
      <c r="W67" s="65">
        <f t="shared" si="16"/>
        <v>15474</v>
      </c>
    </row>
    <row r="68" spans="1:23" ht="12.75" customHeight="1">
      <c r="A68" s="2">
        <v>3113</v>
      </c>
      <c r="B68" s="2">
        <v>5331</v>
      </c>
      <c r="C68" s="23"/>
      <c r="D68" s="26" t="s">
        <v>54</v>
      </c>
      <c r="E68" s="38">
        <v>4037</v>
      </c>
      <c r="F68" s="47">
        <v>116</v>
      </c>
      <c r="G68" s="47">
        <f t="shared" si="3"/>
        <v>4153</v>
      </c>
      <c r="H68" s="50"/>
      <c r="I68" s="51">
        <f t="shared" si="1"/>
        <v>4153</v>
      </c>
      <c r="J68" s="50">
        <v>872</v>
      </c>
      <c r="K68" s="51">
        <f t="shared" si="2"/>
        <v>5025</v>
      </c>
      <c r="L68" s="50"/>
      <c r="M68" s="51">
        <f t="shared" si="17"/>
        <v>5025</v>
      </c>
      <c r="N68" s="50"/>
      <c r="O68" s="51">
        <f t="shared" si="13"/>
        <v>5025</v>
      </c>
      <c r="P68" s="57"/>
      <c r="Q68" s="58">
        <f t="shared" si="14"/>
        <v>5025</v>
      </c>
      <c r="R68" s="59">
        <v>-500</v>
      </c>
      <c r="S68" s="60">
        <f t="shared" si="14"/>
        <v>4525</v>
      </c>
      <c r="T68" s="62"/>
      <c r="U68" s="63">
        <f t="shared" si="15"/>
        <v>4525</v>
      </c>
      <c r="V68" s="64">
        <v>526</v>
      </c>
      <c r="W68" s="65">
        <f t="shared" si="16"/>
        <v>5051</v>
      </c>
    </row>
    <row r="69" spans="1:23" ht="12.75" customHeight="1">
      <c r="A69" s="2">
        <v>3113</v>
      </c>
      <c r="B69" s="2">
        <v>6351</v>
      </c>
      <c r="C69" s="23"/>
      <c r="D69" s="26" t="s">
        <v>54</v>
      </c>
      <c r="E69" s="38"/>
      <c r="F69" s="47"/>
      <c r="G69" s="47"/>
      <c r="H69" s="50"/>
      <c r="I69" s="51"/>
      <c r="J69" s="50"/>
      <c r="K69" s="51"/>
      <c r="L69" s="50"/>
      <c r="M69" s="51"/>
      <c r="N69" s="50"/>
      <c r="O69" s="51"/>
      <c r="P69" s="57"/>
      <c r="Q69" s="58"/>
      <c r="R69" s="59"/>
      <c r="S69" s="60"/>
      <c r="T69" s="62"/>
      <c r="U69" s="63"/>
      <c r="V69" s="64">
        <v>691</v>
      </c>
      <c r="W69" s="65">
        <f t="shared" si="16"/>
        <v>691</v>
      </c>
    </row>
    <row r="70" spans="1:23" ht="12.75" customHeight="1">
      <c r="A70" s="2">
        <v>3231</v>
      </c>
      <c r="B70" s="2"/>
      <c r="C70" s="23"/>
      <c r="D70" s="26" t="s">
        <v>0</v>
      </c>
      <c r="E70" s="38">
        <v>100</v>
      </c>
      <c r="F70" s="47">
        <v>0</v>
      </c>
      <c r="G70" s="47">
        <f t="shared" si="3"/>
        <v>100</v>
      </c>
      <c r="H70" s="50"/>
      <c r="I70" s="51">
        <f t="shared" si="1"/>
        <v>100</v>
      </c>
      <c r="J70" s="50"/>
      <c r="K70" s="51">
        <f t="shared" si="2"/>
        <v>100</v>
      </c>
      <c r="L70" s="50"/>
      <c r="M70" s="51">
        <f t="shared" si="17"/>
        <v>100</v>
      </c>
      <c r="N70" s="50"/>
      <c r="O70" s="51">
        <f t="shared" si="13"/>
        <v>100</v>
      </c>
      <c r="P70" s="57"/>
      <c r="Q70" s="58">
        <f t="shared" si="14"/>
        <v>100</v>
      </c>
      <c r="R70" s="59"/>
      <c r="S70" s="60">
        <f t="shared" si="14"/>
        <v>100</v>
      </c>
      <c r="T70" s="62"/>
      <c r="U70" s="63">
        <f t="shared" si="15"/>
        <v>100</v>
      </c>
      <c r="V70" s="64"/>
      <c r="W70" s="65">
        <f t="shared" si="16"/>
        <v>100</v>
      </c>
    </row>
    <row r="71" spans="1:23" ht="22.5">
      <c r="A71" s="2" t="s">
        <v>22</v>
      </c>
      <c r="B71" s="2"/>
      <c r="C71" s="23"/>
      <c r="D71" s="26" t="s">
        <v>29</v>
      </c>
      <c r="E71" s="38">
        <f>400+550+500+3400+2000+20000+10000+300</f>
        <v>37150</v>
      </c>
      <c r="F71" s="47">
        <v>22000</v>
      </c>
      <c r="G71" s="47">
        <f t="shared" si="3"/>
        <v>59150</v>
      </c>
      <c r="H71" s="50"/>
      <c r="I71" s="51">
        <f t="shared" si="1"/>
        <v>59150</v>
      </c>
      <c r="J71" s="50"/>
      <c r="K71" s="51">
        <f t="shared" si="2"/>
        <v>59150</v>
      </c>
      <c r="L71" s="50">
        <f>1000+650</f>
        <v>1650</v>
      </c>
      <c r="M71" s="51">
        <f t="shared" si="17"/>
        <v>60800</v>
      </c>
      <c r="N71" s="50"/>
      <c r="O71" s="51">
        <f t="shared" si="13"/>
        <v>60800</v>
      </c>
      <c r="P71" s="57">
        <f>101+400+500+45</f>
        <v>1046</v>
      </c>
      <c r="Q71" s="58">
        <f t="shared" si="14"/>
        <v>61846</v>
      </c>
      <c r="R71" s="59"/>
      <c r="S71" s="60">
        <f t="shared" si="14"/>
        <v>61846</v>
      </c>
      <c r="T71" s="62"/>
      <c r="U71" s="63">
        <f t="shared" si="15"/>
        <v>61846</v>
      </c>
      <c r="V71" s="64"/>
      <c r="W71" s="65">
        <f t="shared" si="16"/>
        <v>61846</v>
      </c>
    </row>
    <row r="72" spans="1:23" ht="22.5">
      <c r="A72" s="2" t="s">
        <v>23</v>
      </c>
      <c r="B72" s="20" t="s">
        <v>60</v>
      </c>
      <c r="C72" s="23"/>
      <c r="D72" s="26" t="s">
        <v>49</v>
      </c>
      <c r="E72" s="38">
        <f>1000+100</f>
        <v>1100</v>
      </c>
      <c r="F72" s="47">
        <f>1400+2000</f>
        <v>3400</v>
      </c>
      <c r="G72" s="47">
        <f t="shared" si="3"/>
        <v>4500</v>
      </c>
      <c r="H72" s="50"/>
      <c r="I72" s="51">
        <f t="shared" si="1"/>
        <v>4500</v>
      </c>
      <c r="J72" s="50"/>
      <c r="K72" s="51">
        <f t="shared" si="2"/>
        <v>4500</v>
      </c>
      <c r="L72" s="50">
        <v>22600</v>
      </c>
      <c r="M72" s="51">
        <f t="shared" si="17"/>
        <v>27100</v>
      </c>
      <c r="N72" s="50">
        <v>10</v>
      </c>
      <c r="O72" s="51">
        <f>SUM(M72:N72)</f>
        <v>27110</v>
      </c>
      <c r="P72" s="57"/>
      <c r="Q72" s="58">
        <f>SUM(O72:P72)</f>
        <v>27110</v>
      </c>
      <c r="R72" s="59"/>
      <c r="S72" s="60">
        <f t="shared" si="14"/>
        <v>27110</v>
      </c>
      <c r="T72" s="62"/>
      <c r="U72" s="63">
        <f t="shared" si="15"/>
        <v>27110</v>
      </c>
      <c r="V72" s="64"/>
      <c r="W72" s="65">
        <f t="shared" si="16"/>
        <v>27110</v>
      </c>
    </row>
    <row r="73" spans="1:23" ht="12.75" customHeight="1">
      <c r="A73" s="2">
        <v>3412</v>
      </c>
      <c r="B73" s="2">
        <v>5331</v>
      </c>
      <c r="C73" s="23"/>
      <c r="D73" s="26" t="s">
        <v>55</v>
      </c>
      <c r="E73" s="38">
        <v>8742</v>
      </c>
      <c r="F73" s="47">
        <v>0</v>
      </c>
      <c r="G73" s="47">
        <f t="shared" si="3"/>
        <v>8742</v>
      </c>
      <c r="H73" s="50"/>
      <c r="I73" s="51">
        <f t="shared" si="1"/>
        <v>8742</v>
      </c>
      <c r="J73" s="50"/>
      <c r="K73" s="51">
        <f t="shared" si="2"/>
        <v>8742</v>
      </c>
      <c r="L73" s="50"/>
      <c r="M73" s="51">
        <f t="shared" si="17"/>
        <v>8742</v>
      </c>
      <c r="N73" s="50"/>
      <c r="O73" s="51">
        <f aca="true" t="shared" si="18" ref="O73:O87">SUM(M73:N73)</f>
        <v>8742</v>
      </c>
      <c r="P73" s="57"/>
      <c r="Q73" s="58">
        <f aca="true" t="shared" si="19" ref="Q73:Q87">SUM(O73:P73)</f>
        <v>8742</v>
      </c>
      <c r="R73" s="59"/>
      <c r="S73" s="60">
        <f t="shared" si="14"/>
        <v>8742</v>
      </c>
      <c r="T73" s="62"/>
      <c r="U73" s="63">
        <f t="shared" si="15"/>
        <v>8742</v>
      </c>
      <c r="V73" s="64">
        <f>-377-2565</f>
        <v>-2942</v>
      </c>
      <c r="W73" s="65">
        <f t="shared" si="16"/>
        <v>5800</v>
      </c>
    </row>
    <row r="74" spans="1:23" ht="12.75" customHeight="1">
      <c r="A74" s="2">
        <v>3421</v>
      </c>
      <c r="B74" s="2">
        <v>5331</v>
      </c>
      <c r="C74" s="23"/>
      <c r="D74" s="26" t="s">
        <v>56</v>
      </c>
      <c r="E74" s="38">
        <v>2682</v>
      </c>
      <c r="F74" s="47">
        <v>0</v>
      </c>
      <c r="G74" s="47">
        <f t="shared" si="3"/>
        <v>2682</v>
      </c>
      <c r="H74" s="50"/>
      <c r="I74" s="51">
        <f t="shared" si="1"/>
        <v>2682</v>
      </c>
      <c r="J74" s="50"/>
      <c r="K74" s="51">
        <f t="shared" si="2"/>
        <v>2682</v>
      </c>
      <c r="L74" s="50"/>
      <c r="M74" s="51">
        <f t="shared" si="17"/>
        <v>2682</v>
      </c>
      <c r="N74" s="50"/>
      <c r="O74" s="51">
        <f t="shared" si="18"/>
        <v>2682</v>
      </c>
      <c r="P74" s="57"/>
      <c r="Q74" s="58">
        <f t="shared" si="19"/>
        <v>2682</v>
      </c>
      <c r="R74" s="59">
        <v>-670.5</v>
      </c>
      <c r="S74" s="61">
        <v>2011.5</v>
      </c>
      <c r="T74" s="62"/>
      <c r="U74" s="63">
        <f t="shared" si="15"/>
        <v>2011.5</v>
      </c>
      <c r="V74" s="64"/>
      <c r="W74" s="65">
        <f t="shared" si="16"/>
        <v>2011.5</v>
      </c>
    </row>
    <row r="75" spans="1:23" ht="12.75" customHeight="1">
      <c r="A75" s="2">
        <v>3421</v>
      </c>
      <c r="B75" s="2"/>
      <c r="C75" s="23"/>
      <c r="D75" s="26" t="s">
        <v>96</v>
      </c>
      <c r="E75" s="38"/>
      <c r="F75" s="47">
        <v>0</v>
      </c>
      <c r="G75" s="47">
        <f t="shared" si="3"/>
        <v>0</v>
      </c>
      <c r="H75" s="50">
        <f>780+1726</f>
        <v>2506</v>
      </c>
      <c r="I75" s="51">
        <f t="shared" si="1"/>
        <v>2506</v>
      </c>
      <c r="J75" s="50"/>
      <c r="K75" s="51">
        <f t="shared" si="2"/>
        <v>2506</v>
      </c>
      <c r="L75" s="50"/>
      <c r="M75" s="51">
        <f t="shared" si="17"/>
        <v>2506</v>
      </c>
      <c r="N75" s="50"/>
      <c r="O75" s="51">
        <f t="shared" si="18"/>
        <v>2506</v>
      </c>
      <c r="P75" s="57"/>
      <c r="Q75" s="58">
        <f t="shared" si="19"/>
        <v>2506</v>
      </c>
      <c r="R75" s="59"/>
      <c r="S75" s="60">
        <f aca="true" t="shared" si="20" ref="S75:S88">SUM(Q75:R75)</f>
        <v>2506</v>
      </c>
      <c r="T75" s="62"/>
      <c r="U75" s="63">
        <f t="shared" si="15"/>
        <v>2506</v>
      </c>
      <c r="V75" s="64"/>
      <c r="W75" s="65">
        <f t="shared" si="16"/>
        <v>2506</v>
      </c>
    </row>
    <row r="76" spans="1:23" ht="12.75" customHeight="1">
      <c r="A76" s="2">
        <v>3421</v>
      </c>
      <c r="B76" s="2">
        <v>6351</v>
      </c>
      <c r="C76" s="23"/>
      <c r="D76" s="26" t="s">
        <v>122</v>
      </c>
      <c r="E76" s="38"/>
      <c r="F76" s="47"/>
      <c r="G76" s="47"/>
      <c r="H76" s="50"/>
      <c r="I76" s="51"/>
      <c r="J76" s="50"/>
      <c r="K76" s="51"/>
      <c r="L76" s="50"/>
      <c r="M76" s="51"/>
      <c r="N76" s="50"/>
      <c r="O76" s="51"/>
      <c r="P76" s="57"/>
      <c r="Q76" s="58"/>
      <c r="R76" s="59">
        <v>670.5</v>
      </c>
      <c r="S76" s="61">
        <v>670.5</v>
      </c>
      <c r="T76" s="62"/>
      <c r="U76" s="63">
        <f t="shared" si="15"/>
        <v>670.5</v>
      </c>
      <c r="V76" s="64"/>
      <c r="W76" s="65">
        <f t="shared" si="16"/>
        <v>670.5</v>
      </c>
    </row>
    <row r="77" spans="1:23" ht="12.75" customHeight="1">
      <c r="A77" s="2"/>
      <c r="B77" s="2"/>
      <c r="C77" s="21">
        <v>204</v>
      </c>
      <c r="D77" s="26" t="s">
        <v>58</v>
      </c>
      <c r="E77" s="38">
        <v>3000</v>
      </c>
      <c r="F77" s="47">
        <v>700</v>
      </c>
      <c r="G77" s="47">
        <f t="shared" si="3"/>
        <v>3700</v>
      </c>
      <c r="H77" s="50"/>
      <c r="I77" s="51">
        <f t="shared" si="1"/>
        <v>3700</v>
      </c>
      <c r="J77" s="50"/>
      <c r="K77" s="51">
        <f t="shared" si="2"/>
        <v>3700</v>
      </c>
      <c r="L77" s="50"/>
      <c r="M77" s="51">
        <f t="shared" si="17"/>
        <v>3700</v>
      </c>
      <c r="N77" s="50"/>
      <c r="O77" s="51">
        <f t="shared" si="18"/>
        <v>3700</v>
      </c>
      <c r="P77" s="57"/>
      <c r="Q77" s="58">
        <f t="shared" si="19"/>
        <v>3700</v>
      </c>
      <c r="R77" s="59"/>
      <c r="S77" s="60">
        <f t="shared" si="20"/>
        <v>3700</v>
      </c>
      <c r="T77" s="62"/>
      <c r="U77" s="63">
        <f t="shared" si="15"/>
        <v>3700</v>
      </c>
      <c r="V77" s="64">
        <v>377</v>
      </c>
      <c r="W77" s="65">
        <f t="shared" si="16"/>
        <v>4077</v>
      </c>
    </row>
    <row r="78" spans="1:23" ht="12.75" customHeight="1">
      <c r="A78" s="2" t="s">
        <v>68</v>
      </c>
      <c r="B78" s="2"/>
      <c r="C78" s="23"/>
      <c r="D78" s="26" t="s">
        <v>69</v>
      </c>
      <c r="E78" s="38">
        <v>0</v>
      </c>
      <c r="F78" s="47">
        <v>0</v>
      </c>
      <c r="G78" s="47">
        <f t="shared" si="3"/>
        <v>0</v>
      </c>
      <c r="H78" s="50"/>
      <c r="I78" s="51">
        <f t="shared" si="1"/>
        <v>0</v>
      </c>
      <c r="J78" s="50"/>
      <c r="K78" s="51">
        <f t="shared" si="2"/>
        <v>0</v>
      </c>
      <c r="L78" s="50"/>
      <c r="M78" s="51">
        <f t="shared" si="17"/>
        <v>0</v>
      </c>
      <c r="N78" s="50"/>
      <c r="O78" s="51">
        <f t="shared" si="18"/>
        <v>0</v>
      </c>
      <c r="P78" s="57"/>
      <c r="Q78" s="58">
        <f t="shared" si="19"/>
        <v>0</v>
      </c>
      <c r="R78" s="59"/>
      <c r="S78" s="60">
        <f t="shared" si="20"/>
        <v>0</v>
      </c>
      <c r="T78" s="62"/>
      <c r="U78" s="63">
        <f t="shared" si="15"/>
        <v>0</v>
      </c>
      <c r="V78" s="64"/>
      <c r="W78" s="65">
        <f t="shared" si="16"/>
        <v>0</v>
      </c>
    </row>
    <row r="79" spans="1:23" ht="12.75" customHeight="1">
      <c r="A79" s="2" t="s">
        <v>24</v>
      </c>
      <c r="B79" s="2"/>
      <c r="C79" s="23"/>
      <c r="D79" s="26" t="s">
        <v>30</v>
      </c>
      <c r="E79" s="38">
        <f>100+100+500+2500+250+10000+700+700+10221+4000+1000+1971+1535</f>
        <v>33577</v>
      </c>
      <c r="F79" s="47">
        <v>15225</v>
      </c>
      <c r="G79" s="47">
        <f t="shared" si="3"/>
        <v>48802</v>
      </c>
      <c r="H79" s="50">
        <f>150-1500</f>
        <v>-1350</v>
      </c>
      <c r="I79" s="51">
        <f t="shared" si="1"/>
        <v>47452</v>
      </c>
      <c r="J79" s="50"/>
      <c r="K79" s="51">
        <f t="shared" si="2"/>
        <v>47452</v>
      </c>
      <c r="L79" s="50">
        <f>30000+1645+140+30000</f>
        <v>61785</v>
      </c>
      <c r="M79" s="51">
        <f t="shared" si="17"/>
        <v>109237</v>
      </c>
      <c r="N79" s="50">
        <v>-62</v>
      </c>
      <c r="O79" s="51">
        <f t="shared" si="18"/>
        <v>109175</v>
      </c>
      <c r="P79" s="69">
        <f>-20000-300</f>
        <v>-20300</v>
      </c>
      <c r="Q79" s="58">
        <f t="shared" si="19"/>
        <v>88875</v>
      </c>
      <c r="R79" s="59">
        <v>880</v>
      </c>
      <c r="S79" s="60">
        <f t="shared" si="20"/>
        <v>89755</v>
      </c>
      <c r="T79" s="62">
        <v>-300</v>
      </c>
      <c r="U79" s="63">
        <f t="shared" si="15"/>
        <v>89455</v>
      </c>
      <c r="V79" s="64">
        <f>-33</f>
        <v>-33</v>
      </c>
      <c r="W79" s="65">
        <f t="shared" si="16"/>
        <v>89422</v>
      </c>
    </row>
    <row r="80" spans="1:23" ht="12.75" customHeight="1">
      <c r="A80" s="2" t="s">
        <v>25</v>
      </c>
      <c r="B80" s="2"/>
      <c r="C80" s="23"/>
      <c r="D80" s="26" t="s">
        <v>31</v>
      </c>
      <c r="E80" s="38">
        <f>6800+2500</f>
        <v>9300</v>
      </c>
      <c r="F80" s="47">
        <f>500+20+150</f>
        <v>670</v>
      </c>
      <c r="G80" s="47">
        <f t="shared" si="3"/>
        <v>9970</v>
      </c>
      <c r="H80" s="50">
        <f>143+1500</f>
        <v>1643</v>
      </c>
      <c r="I80" s="51">
        <f t="shared" si="1"/>
        <v>11613</v>
      </c>
      <c r="J80" s="50"/>
      <c r="K80" s="51">
        <f t="shared" si="2"/>
        <v>11613</v>
      </c>
      <c r="L80" s="50">
        <v>1200</v>
      </c>
      <c r="M80" s="51">
        <f t="shared" si="17"/>
        <v>12813</v>
      </c>
      <c r="N80" s="50">
        <v>52</v>
      </c>
      <c r="O80" s="51">
        <f t="shared" si="18"/>
        <v>12865</v>
      </c>
      <c r="P80" s="57">
        <f>4823+60+54</f>
        <v>4937</v>
      </c>
      <c r="Q80" s="58">
        <f t="shared" si="19"/>
        <v>17802</v>
      </c>
      <c r="R80" s="59"/>
      <c r="S80" s="60">
        <f t="shared" si="20"/>
        <v>17802</v>
      </c>
      <c r="T80" s="62"/>
      <c r="U80" s="63">
        <f t="shared" si="15"/>
        <v>17802</v>
      </c>
      <c r="V80" s="64"/>
      <c r="W80" s="65">
        <f t="shared" si="16"/>
        <v>17802</v>
      </c>
    </row>
    <row r="81" spans="1:23" ht="45">
      <c r="A81" s="2" t="s">
        <v>40</v>
      </c>
      <c r="B81" s="2"/>
      <c r="C81" s="23"/>
      <c r="D81" s="26" t="s">
        <v>50</v>
      </c>
      <c r="E81" s="38">
        <f>5184+4359+300</f>
        <v>9843</v>
      </c>
      <c r="F81" s="47">
        <v>11060</v>
      </c>
      <c r="G81" s="47">
        <f t="shared" si="3"/>
        <v>20903</v>
      </c>
      <c r="H81" s="50">
        <v>2390</v>
      </c>
      <c r="I81" s="51">
        <f t="shared" si="1"/>
        <v>23293</v>
      </c>
      <c r="J81" s="50"/>
      <c r="K81" s="51">
        <f t="shared" si="2"/>
        <v>23293</v>
      </c>
      <c r="L81" s="50">
        <f>155+2822</f>
        <v>2977</v>
      </c>
      <c r="M81" s="51">
        <f t="shared" si="17"/>
        <v>26270</v>
      </c>
      <c r="N81" s="50"/>
      <c r="O81" s="51">
        <f t="shared" si="18"/>
        <v>26270</v>
      </c>
      <c r="P81" s="57"/>
      <c r="Q81" s="58">
        <f t="shared" si="19"/>
        <v>26270</v>
      </c>
      <c r="R81" s="59"/>
      <c r="S81" s="60">
        <f t="shared" si="20"/>
        <v>26270</v>
      </c>
      <c r="T81" s="62"/>
      <c r="U81" s="63">
        <f t="shared" si="15"/>
        <v>26270</v>
      </c>
      <c r="V81" s="64">
        <f>-2822-300+1300</f>
        <v>-1822</v>
      </c>
      <c r="W81" s="65">
        <f t="shared" si="16"/>
        <v>24448</v>
      </c>
    </row>
    <row r="82" spans="1:23" ht="12.75" customHeight="1">
      <c r="A82" s="2" t="s">
        <v>41</v>
      </c>
      <c r="B82" s="2"/>
      <c r="C82" s="23"/>
      <c r="D82" s="26" t="s">
        <v>51</v>
      </c>
      <c r="E82" s="38">
        <f>200</f>
        <v>200</v>
      </c>
      <c r="F82" s="47">
        <v>0</v>
      </c>
      <c r="G82" s="47">
        <f t="shared" si="3"/>
        <v>200</v>
      </c>
      <c r="H82" s="50"/>
      <c r="I82" s="51">
        <f t="shared" si="1"/>
        <v>200</v>
      </c>
      <c r="J82" s="50"/>
      <c r="K82" s="51">
        <f t="shared" si="2"/>
        <v>200</v>
      </c>
      <c r="L82" s="50"/>
      <c r="M82" s="51">
        <f t="shared" si="17"/>
        <v>200</v>
      </c>
      <c r="N82" s="50"/>
      <c r="O82" s="51">
        <f t="shared" si="18"/>
        <v>200</v>
      </c>
      <c r="P82" s="57"/>
      <c r="Q82" s="58">
        <f t="shared" si="19"/>
        <v>200</v>
      </c>
      <c r="R82" s="59"/>
      <c r="S82" s="60">
        <f t="shared" si="20"/>
        <v>200</v>
      </c>
      <c r="T82" s="62"/>
      <c r="U82" s="63">
        <f t="shared" si="15"/>
        <v>200</v>
      </c>
      <c r="V82" s="64"/>
      <c r="W82" s="65">
        <f t="shared" si="16"/>
        <v>200</v>
      </c>
    </row>
    <row r="83" spans="1:23" ht="12.75" customHeight="1">
      <c r="A83" s="2" t="s">
        <v>42</v>
      </c>
      <c r="B83" s="2"/>
      <c r="C83" s="23"/>
      <c r="D83" s="26" t="s">
        <v>2</v>
      </c>
      <c r="E83" s="38">
        <v>4950</v>
      </c>
      <c r="F83" s="47">
        <v>350</v>
      </c>
      <c r="G83" s="47">
        <f t="shared" si="3"/>
        <v>5300</v>
      </c>
      <c r="H83" s="50">
        <v>85</v>
      </c>
      <c r="I83" s="51">
        <f t="shared" si="1"/>
        <v>5385</v>
      </c>
      <c r="J83" s="50"/>
      <c r="K83" s="51">
        <f t="shared" si="2"/>
        <v>5385</v>
      </c>
      <c r="L83" s="50">
        <v>2000</v>
      </c>
      <c r="M83" s="51">
        <f t="shared" si="17"/>
        <v>7385</v>
      </c>
      <c r="N83" s="50"/>
      <c r="O83" s="51">
        <f t="shared" si="18"/>
        <v>7385</v>
      </c>
      <c r="P83" s="57"/>
      <c r="Q83" s="58">
        <f t="shared" si="19"/>
        <v>7385</v>
      </c>
      <c r="R83" s="59">
        <f>230+250</f>
        <v>480</v>
      </c>
      <c r="S83" s="60">
        <f t="shared" si="20"/>
        <v>7865</v>
      </c>
      <c r="T83" s="62"/>
      <c r="U83" s="63">
        <f t="shared" si="15"/>
        <v>7865</v>
      </c>
      <c r="V83" s="64"/>
      <c r="W83" s="65">
        <f t="shared" si="16"/>
        <v>7865</v>
      </c>
    </row>
    <row r="84" spans="1:23" ht="12.75" customHeight="1">
      <c r="A84" s="2" t="s">
        <v>43</v>
      </c>
      <c r="B84" s="2"/>
      <c r="C84" s="23"/>
      <c r="D84" s="26" t="s">
        <v>52</v>
      </c>
      <c r="E84" s="38">
        <v>250</v>
      </c>
      <c r="F84" s="47">
        <v>0</v>
      </c>
      <c r="G84" s="47">
        <f t="shared" si="3"/>
        <v>250</v>
      </c>
      <c r="H84" s="50"/>
      <c r="I84" s="51">
        <f t="shared" si="1"/>
        <v>250</v>
      </c>
      <c r="J84" s="50"/>
      <c r="K84" s="51">
        <f t="shared" si="2"/>
        <v>250</v>
      </c>
      <c r="L84" s="50"/>
      <c r="M84" s="51">
        <f t="shared" si="17"/>
        <v>250</v>
      </c>
      <c r="N84" s="50"/>
      <c r="O84" s="51">
        <f t="shared" si="18"/>
        <v>250</v>
      </c>
      <c r="P84" s="57"/>
      <c r="Q84" s="58">
        <f t="shared" si="19"/>
        <v>250</v>
      </c>
      <c r="R84" s="59"/>
      <c r="S84" s="60">
        <f t="shared" si="20"/>
        <v>250</v>
      </c>
      <c r="T84" s="62"/>
      <c r="U84" s="63">
        <f t="shared" si="15"/>
        <v>250</v>
      </c>
      <c r="V84" s="64"/>
      <c r="W84" s="65">
        <f t="shared" si="16"/>
        <v>250</v>
      </c>
    </row>
    <row r="85" spans="1:23" ht="21.75" customHeight="1">
      <c r="A85" s="2" t="s">
        <v>44</v>
      </c>
      <c r="B85" s="2"/>
      <c r="C85" s="23"/>
      <c r="D85" s="26" t="s">
        <v>53</v>
      </c>
      <c r="E85" s="38">
        <f>5705+4900+73000+350+1100+300</f>
        <v>85355</v>
      </c>
      <c r="F85" s="47">
        <f>1400+3000</f>
        <v>4400</v>
      </c>
      <c r="G85" s="47">
        <f t="shared" si="3"/>
        <v>89755</v>
      </c>
      <c r="H85" s="50"/>
      <c r="I85" s="51">
        <f t="shared" si="1"/>
        <v>89755</v>
      </c>
      <c r="J85" s="50"/>
      <c r="K85" s="51">
        <f t="shared" si="2"/>
        <v>89755</v>
      </c>
      <c r="L85" s="50">
        <f>4567+682+208</f>
        <v>5457</v>
      </c>
      <c r="M85" s="51">
        <f t="shared" si="17"/>
        <v>95212</v>
      </c>
      <c r="N85" s="50"/>
      <c r="O85" s="51">
        <f t="shared" si="18"/>
        <v>95212</v>
      </c>
      <c r="P85" s="57"/>
      <c r="Q85" s="58">
        <f t="shared" si="19"/>
        <v>95212</v>
      </c>
      <c r="R85" s="59"/>
      <c r="S85" s="60">
        <f t="shared" si="20"/>
        <v>95212</v>
      </c>
      <c r="T85" s="62"/>
      <c r="U85" s="63">
        <f t="shared" si="15"/>
        <v>95212</v>
      </c>
      <c r="V85" s="64"/>
      <c r="W85" s="65">
        <f t="shared" si="16"/>
        <v>95212</v>
      </c>
    </row>
    <row r="86" spans="1:23" ht="12.75" customHeight="1">
      <c r="A86" s="2" t="s">
        <v>72</v>
      </c>
      <c r="B86" s="2"/>
      <c r="C86" s="23"/>
      <c r="D86" s="26" t="s">
        <v>73</v>
      </c>
      <c r="E86" s="38"/>
      <c r="F86" s="47">
        <v>0</v>
      </c>
      <c r="G86" s="47">
        <f t="shared" si="3"/>
        <v>0</v>
      </c>
      <c r="H86" s="50"/>
      <c r="I86" s="51">
        <f t="shared" si="1"/>
        <v>0</v>
      </c>
      <c r="J86" s="50"/>
      <c r="K86" s="51">
        <f t="shared" si="2"/>
        <v>0</v>
      </c>
      <c r="L86" s="50"/>
      <c r="M86" s="51">
        <f t="shared" si="17"/>
        <v>0</v>
      </c>
      <c r="N86" s="50"/>
      <c r="O86" s="51">
        <f t="shared" si="18"/>
        <v>0</v>
      </c>
      <c r="P86" s="57"/>
      <c r="Q86" s="58">
        <f t="shared" si="19"/>
        <v>0</v>
      </c>
      <c r="R86" s="59"/>
      <c r="S86" s="60">
        <f t="shared" si="20"/>
        <v>0</v>
      </c>
      <c r="T86" s="62"/>
      <c r="U86" s="63">
        <f t="shared" si="15"/>
        <v>0</v>
      </c>
      <c r="V86" s="64"/>
      <c r="W86" s="65">
        <f t="shared" si="16"/>
        <v>0</v>
      </c>
    </row>
    <row r="87" spans="1:23" ht="12.75" customHeight="1">
      <c r="A87" s="2" t="s">
        <v>45</v>
      </c>
      <c r="B87" s="2"/>
      <c r="C87" s="23"/>
      <c r="D87" s="26" t="s">
        <v>7</v>
      </c>
      <c r="E87" s="38">
        <f>500+8000</f>
        <v>8500</v>
      </c>
      <c r="F87" s="47">
        <v>0</v>
      </c>
      <c r="G87" s="47">
        <f t="shared" si="3"/>
        <v>8500</v>
      </c>
      <c r="H87" s="50"/>
      <c r="I87" s="51">
        <f t="shared" si="1"/>
        <v>8500</v>
      </c>
      <c r="J87" s="50"/>
      <c r="K87" s="51">
        <f t="shared" si="2"/>
        <v>8500</v>
      </c>
      <c r="L87" s="50"/>
      <c r="M87" s="51">
        <f t="shared" si="17"/>
        <v>8500</v>
      </c>
      <c r="N87" s="50"/>
      <c r="O87" s="51">
        <f t="shared" si="18"/>
        <v>8500</v>
      </c>
      <c r="P87" s="57"/>
      <c r="Q87" s="58">
        <f t="shared" si="19"/>
        <v>8500</v>
      </c>
      <c r="R87" s="59"/>
      <c r="S87" s="60">
        <f t="shared" si="20"/>
        <v>8500</v>
      </c>
      <c r="T87" s="62"/>
      <c r="U87" s="63">
        <f t="shared" si="15"/>
        <v>8500</v>
      </c>
      <c r="V87" s="64"/>
      <c r="W87" s="65">
        <f t="shared" si="16"/>
        <v>8500</v>
      </c>
    </row>
    <row r="88" spans="1:23" ht="12.75" customHeight="1">
      <c r="A88" s="2" t="s">
        <v>76</v>
      </c>
      <c r="B88" s="2"/>
      <c r="C88" s="23"/>
      <c r="D88" s="26" t="s">
        <v>77</v>
      </c>
      <c r="E88" s="38"/>
      <c r="F88" s="47">
        <f>56+55</f>
        <v>111</v>
      </c>
      <c r="G88" s="47">
        <v>111</v>
      </c>
      <c r="H88" s="50"/>
      <c r="I88" s="51">
        <f aca="true" t="shared" si="21" ref="I88:I93">G88+H88</f>
        <v>111</v>
      </c>
      <c r="J88" s="50"/>
      <c r="K88" s="51">
        <f>I88+J88</f>
        <v>111</v>
      </c>
      <c r="L88" s="50"/>
      <c r="M88" s="51">
        <f t="shared" si="17"/>
        <v>111</v>
      </c>
      <c r="N88" s="50"/>
      <c r="O88" s="51">
        <f>SUM(M88:N88)</f>
        <v>111</v>
      </c>
      <c r="P88" s="57"/>
      <c r="Q88" s="58">
        <f>SUM(O88:P88)</f>
        <v>111</v>
      </c>
      <c r="R88" s="59"/>
      <c r="S88" s="60">
        <f t="shared" si="20"/>
        <v>111</v>
      </c>
      <c r="T88" s="62"/>
      <c r="U88" s="63">
        <f>S88+T88</f>
        <v>111</v>
      </c>
      <c r="V88" s="64"/>
      <c r="W88" s="65">
        <f t="shared" si="16"/>
        <v>111</v>
      </c>
    </row>
    <row r="89" spans="1:23" ht="12.75">
      <c r="A89" s="32"/>
      <c r="B89" s="32"/>
      <c r="C89" s="37"/>
      <c r="D89" s="35" t="s">
        <v>6</v>
      </c>
      <c r="E89" s="36">
        <f>SUM(E58:E88)</f>
        <v>241476</v>
      </c>
      <c r="F89" s="49">
        <f>SUM(F58:F88)</f>
        <v>90786</v>
      </c>
      <c r="G89" s="36">
        <f>SUM(G58:G88)</f>
        <v>332262</v>
      </c>
      <c r="H89" s="67">
        <f>SUM(H59:H88)</f>
        <v>5894</v>
      </c>
      <c r="I89" s="36">
        <f t="shared" si="21"/>
        <v>338156</v>
      </c>
      <c r="J89" s="49">
        <f>SUM(J59:J88)</f>
        <v>0</v>
      </c>
      <c r="K89" s="36">
        <f>I89+J89</f>
        <v>338156</v>
      </c>
      <c r="L89" s="66">
        <f>SUM(L59:L88)</f>
        <v>108597</v>
      </c>
      <c r="M89" s="36">
        <f t="shared" si="17"/>
        <v>446753</v>
      </c>
      <c r="N89" s="49">
        <f>SUM(N59:N88)</f>
        <v>0</v>
      </c>
      <c r="O89" s="36">
        <f>M89+N89</f>
        <v>446753</v>
      </c>
      <c r="P89" s="68">
        <f>SUM(P59:P88)</f>
        <v>-17087</v>
      </c>
      <c r="Q89" s="36">
        <f>O89+P89</f>
        <v>429666</v>
      </c>
      <c r="R89" s="49">
        <f>SUM(R59:R88)</f>
        <v>-425</v>
      </c>
      <c r="S89" s="36">
        <f>Q89+R89</f>
        <v>429241</v>
      </c>
      <c r="T89" s="49">
        <f>SUM(T59:T88)</f>
        <v>0</v>
      </c>
      <c r="U89" s="36">
        <f>S89+T89</f>
        <v>429241</v>
      </c>
      <c r="V89" s="49">
        <f>SUM(V58:V88)</f>
        <v>-4211</v>
      </c>
      <c r="W89" s="36">
        <f>U89+V89</f>
        <v>425030</v>
      </c>
    </row>
    <row r="90" spans="1:23" ht="12.75">
      <c r="A90" s="32"/>
      <c r="B90" s="32"/>
      <c r="C90" s="37"/>
      <c r="D90" s="35" t="s">
        <v>61</v>
      </c>
      <c r="E90" s="36">
        <f>E57-E89</f>
        <v>-16824</v>
      </c>
      <c r="F90" s="36"/>
      <c r="G90" s="36">
        <f>G57-G89</f>
        <v>-93875</v>
      </c>
      <c r="H90" s="36"/>
      <c r="I90" s="36">
        <f>I57-I89</f>
        <v>-93785</v>
      </c>
      <c r="J90" s="36"/>
      <c r="K90" s="36">
        <f>K57-K89</f>
        <v>-93785</v>
      </c>
      <c r="L90" s="36"/>
      <c r="M90" s="36">
        <f>M57-M89</f>
        <v>-178363</v>
      </c>
      <c r="N90" s="36"/>
      <c r="O90" s="36">
        <f>O57-O89</f>
        <v>-178363</v>
      </c>
      <c r="P90" s="36"/>
      <c r="Q90" s="36">
        <f>Q57-Q89</f>
        <v>-152482</v>
      </c>
      <c r="R90" s="36"/>
      <c r="S90" s="36">
        <f>S57-S89</f>
        <v>-152057</v>
      </c>
      <c r="T90" s="36"/>
      <c r="U90" s="36">
        <f>U57-U89</f>
        <v>-152057</v>
      </c>
      <c r="V90" s="36"/>
      <c r="W90" s="70">
        <f>W57-W89</f>
        <v>-130303</v>
      </c>
    </row>
    <row r="91" spans="1:23" ht="12.75" customHeight="1">
      <c r="A91" s="2">
        <v>8115</v>
      </c>
      <c r="B91" s="2"/>
      <c r="C91" s="23"/>
      <c r="D91" s="3" t="s">
        <v>3</v>
      </c>
      <c r="E91" s="39">
        <v>16824</v>
      </c>
      <c r="F91" s="47"/>
      <c r="G91" s="47">
        <f>94115+560</f>
        <v>94675</v>
      </c>
      <c r="H91" s="50"/>
      <c r="I91" s="51">
        <v>94585</v>
      </c>
      <c r="J91" s="50"/>
      <c r="K91" s="51">
        <v>94585</v>
      </c>
      <c r="L91" s="50"/>
      <c r="M91" s="51">
        <f>98975+560+140-600+88</f>
        <v>99163</v>
      </c>
      <c r="N91" s="50"/>
      <c r="O91" s="50">
        <v>99163</v>
      </c>
      <c r="P91" s="57">
        <v>-881</v>
      </c>
      <c r="Q91" s="57">
        <f>SUM(O91:P91)</f>
        <v>98282</v>
      </c>
      <c r="R91" s="59">
        <v>-425</v>
      </c>
      <c r="S91" s="59">
        <f>SUM(Q91:R91)</f>
        <v>97857</v>
      </c>
      <c r="T91" s="62"/>
      <c r="U91" s="63">
        <f>S91+T91</f>
        <v>97857</v>
      </c>
      <c r="V91" s="64">
        <f>-5047-17673+700+68+198</f>
        <v>-21754</v>
      </c>
      <c r="W91" s="65">
        <f>U91+V91</f>
        <v>76103</v>
      </c>
    </row>
    <row r="92" spans="1:23" ht="12.75" customHeight="1">
      <c r="A92" s="2">
        <v>8124</v>
      </c>
      <c r="B92" s="2"/>
      <c r="C92" s="23"/>
      <c r="D92" s="3" t="s">
        <v>4</v>
      </c>
      <c r="E92" s="39">
        <v>-6000</v>
      </c>
      <c r="F92" s="47"/>
      <c r="G92" s="47">
        <v>-6000</v>
      </c>
      <c r="H92" s="50"/>
      <c r="I92" s="51">
        <f t="shared" si="21"/>
        <v>-6000</v>
      </c>
      <c r="J92" s="50"/>
      <c r="K92" s="51">
        <f>I92+J92</f>
        <v>-6000</v>
      </c>
      <c r="L92" s="50"/>
      <c r="M92" s="51">
        <f>K92+L92</f>
        <v>-6000</v>
      </c>
      <c r="N92" s="50"/>
      <c r="O92" s="50">
        <v>-6000</v>
      </c>
      <c r="P92" s="57"/>
      <c r="Q92" s="57">
        <v>-6000</v>
      </c>
      <c r="R92" s="59"/>
      <c r="S92" s="59">
        <v>-6000</v>
      </c>
      <c r="T92" s="62"/>
      <c r="U92" s="63">
        <f>S92+T92</f>
        <v>-6000</v>
      </c>
      <c r="V92" s="64"/>
      <c r="W92" s="65">
        <f>U92+V92</f>
        <v>-6000</v>
      </c>
    </row>
    <row r="93" spans="1:23" ht="11.25" customHeight="1">
      <c r="A93" s="2">
        <v>8117</v>
      </c>
      <c r="B93" s="2"/>
      <c r="C93" s="23"/>
      <c r="D93" s="7" t="s">
        <v>59</v>
      </c>
      <c r="E93" s="39">
        <v>6000</v>
      </c>
      <c r="F93" s="47"/>
      <c r="G93" s="47">
        <v>5200</v>
      </c>
      <c r="H93" s="50"/>
      <c r="I93" s="51">
        <f t="shared" si="21"/>
        <v>5200</v>
      </c>
      <c r="J93" s="50"/>
      <c r="K93" s="51">
        <f>I93+J93</f>
        <v>5200</v>
      </c>
      <c r="L93" s="50"/>
      <c r="M93" s="51">
        <f>K93+L93</f>
        <v>5200</v>
      </c>
      <c r="N93" s="50"/>
      <c r="O93" s="50">
        <v>5200</v>
      </c>
      <c r="P93" s="57"/>
      <c r="Q93" s="57">
        <v>5200</v>
      </c>
      <c r="R93" s="59"/>
      <c r="S93" s="59">
        <v>5200</v>
      </c>
      <c r="T93" s="62"/>
      <c r="U93" s="63">
        <f>S93+T93</f>
        <v>5200</v>
      </c>
      <c r="V93" s="64"/>
      <c r="W93" s="65">
        <f>U93+V93</f>
        <v>5200</v>
      </c>
    </row>
    <row r="94" spans="1:23" ht="12.75" customHeight="1">
      <c r="A94" s="2">
        <v>8123</v>
      </c>
      <c r="B94" s="2"/>
      <c r="C94" s="23"/>
      <c r="D94" s="7" t="s">
        <v>100</v>
      </c>
      <c r="E94" s="39"/>
      <c r="F94" s="47"/>
      <c r="G94" s="47"/>
      <c r="H94" s="50"/>
      <c r="I94" s="51"/>
      <c r="J94" s="50"/>
      <c r="K94" s="51"/>
      <c r="L94" s="51">
        <v>80000</v>
      </c>
      <c r="M94" s="51">
        <v>80000</v>
      </c>
      <c r="N94" s="50"/>
      <c r="O94" s="50">
        <v>80000</v>
      </c>
      <c r="P94" s="57">
        <v>-25000</v>
      </c>
      <c r="Q94" s="57">
        <f>SUM(O94:P94)</f>
        <v>55000</v>
      </c>
      <c r="R94" s="59"/>
      <c r="S94" s="59">
        <f>SUM(Q94:R94)</f>
        <v>55000</v>
      </c>
      <c r="T94" s="62"/>
      <c r="U94" s="63">
        <f>S94+T94</f>
        <v>55000</v>
      </c>
      <c r="V94" s="64"/>
      <c r="W94" s="65">
        <f>U94+V94</f>
        <v>55000</v>
      </c>
    </row>
    <row r="95" spans="1:23" ht="12.75">
      <c r="A95" s="32"/>
      <c r="B95" s="32"/>
      <c r="C95" s="32"/>
      <c r="D95" s="35" t="s">
        <v>62</v>
      </c>
      <c r="E95" s="36">
        <v>16824</v>
      </c>
      <c r="F95" s="36"/>
      <c r="G95" s="36">
        <f>SUM(G91:G93)</f>
        <v>93875</v>
      </c>
      <c r="H95" s="36"/>
      <c r="I95" s="36">
        <f>SUM(I91:I94)</f>
        <v>93785</v>
      </c>
      <c r="J95" s="36"/>
      <c r="K95" s="36">
        <f>SUM(K91:K94)</f>
        <v>93785</v>
      </c>
      <c r="L95" s="36"/>
      <c r="M95" s="36">
        <f>SUM(M91:M94)</f>
        <v>178363</v>
      </c>
      <c r="N95" s="36"/>
      <c r="O95" s="36">
        <f>SUM(O91:O94)</f>
        <v>178363</v>
      </c>
      <c r="P95" s="36"/>
      <c r="Q95" s="36">
        <f>SUM(Q91:Q94)</f>
        <v>152482</v>
      </c>
      <c r="R95" s="36"/>
      <c r="S95" s="36">
        <f>SUM(S91:S94)</f>
        <v>152057</v>
      </c>
      <c r="T95" s="36"/>
      <c r="U95" s="36">
        <f>SUM(U91:U94)</f>
        <v>152057</v>
      </c>
      <c r="V95" s="36"/>
      <c r="W95" s="36">
        <f>SUM(W91:W94)</f>
        <v>130303</v>
      </c>
    </row>
    <row r="96" spans="1:7" ht="12.75" customHeight="1">
      <c r="A96" s="4"/>
      <c r="B96" s="4"/>
      <c r="C96" s="4"/>
      <c r="D96" s="6"/>
      <c r="F96" s="48"/>
      <c r="G96" s="48"/>
    </row>
    <row r="97" spans="1:4" ht="12.75" customHeight="1">
      <c r="A97" s="4"/>
      <c r="B97" s="4"/>
      <c r="C97" s="4"/>
      <c r="D97" s="6"/>
    </row>
    <row r="98" spans="1:4" ht="12.75" customHeight="1">
      <c r="A98" s="4"/>
      <c r="B98" s="4"/>
      <c r="C98" s="4"/>
      <c r="D98" s="6"/>
    </row>
    <row r="99" spans="1:4" ht="12.75" customHeight="1">
      <c r="A99" s="4"/>
      <c r="B99" s="4"/>
      <c r="C99" s="4"/>
      <c r="D99" s="6"/>
    </row>
    <row r="100" spans="1:4" ht="12.75" customHeight="1">
      <c r="A100" s="4"/>
      <c r="B100" s="4"/>
      <c r="C100" s="4"/>
      <c r="D100" s="6"/>
    </row>
    <row r="101" spans="1:4" ht="12.75" customHeight="1">
      <c r="A101" s="4"/>
      <c r="B101" s="4"/>
      <c r="C101" s="4"/>
      <c r="D101" s="6"/>
    </row>
    <row r="102" spans="1:4" ht="12.75" customHeight="1">
      <c r="A102" s="4"/>
      <c r="B102" s="4"/>
      <c r="C102" s="4"/>
      <c r="D102" s="6"/>
    </row>
    <row r="103" spans="1:4" ht="12.75" customHeight="1">
      <c r="A103" s="4"/>
      <c r="B103" s="4"/>
      <c r="C103" s="4"/>
      <c r="D103" s="6"/>
    </row>
    <row r="104" spans="1:4" ht="12.75" customHeight="1">
      <c r="A104" s="4"/>
      <c r="B104" s="4"/>
      <c r="C104" s="4"/>
      <c r="D104" s="6"/>
    </row>
    <row r="105" spans="1:4" ht="12.75" customHeight="1">
      <c r="A105" s="4"/>
      <c r="B105" s="4"/>
      <c r="C105" s="4"/>
      <c r="D105" s="6"/>
    </row>
    <row r="106" spans="1:4" ht="12.75" customHeight="1">
      <c r="A106" s="4"/>
      <c r="B106" s="4"/>
      <c r="C106" s="4"/>
      <c r="D106" s="6"/>
    </row>
    <row r="107" spans="1:4" ht="26.25" customHeight="1">
      <c r="A107" s="72"/>
      <c r="B107" s="72"/>
      <c r="C107" s="72"/>
      <c r="D107" s="72"/>
    </row>
    <row r="108" spans="1:4" ht="27.75" customHeight="1">
      <c r="A108" s="8"/>
      <c r="B108" s="8"/>
      <c r="C108" s="8"/>
      <c r="D108" s="8"/>
    </row>
    <row r="109" spans="1:4" ht="12.75" customHeight="1">
      <c r="A109" s="4"/>
      <c r="B109" s="4"/>
      <c r="C109" s="4"/>
      <c r="D109" s="9"/>
    </row>
    <row r="110" spans="1:4" ht="12.75" customHeight="1">
      <c r="A110" s="4"/>
      <c r="B110" s="4"/>
      <c r="C110" s="4"/>
      <c r="D110" s="10"/>
    </row>
    <row r="111" spans="1:4" ht="12.75" customHeight="1">
      <c r="A111" s="11"/>
      <c r="B111" s="11"/>
      <c r="C111" s="11"/>
      <c r="D111" s="12"/>
    </row>
    <row r="112" spans="1:4" ht="12.75" customHeight="1">
      <c r="A112" s="4"/>
      <c r="B112" s="4"/>
      <c r="C112" s="4"/>
      <c r="D112" s="13"/>
    </row>
    <row r="113" spans="1:4" ht="12.75" customHeight="1">
      <c r="A113" s="4"/>
      <c r="B113" s="4"/>
      <c r="C113" s="4"/>
      <c r="D113" s="13"/>
    </row>
    <row r="114" spans="1:4" ht="12.75" customHeight="1">
      <c r="A114" s="11"/>
      <c r="B114" s="11"/>
      <c r="C114" s="11"/>
      <c r="D114" s="14"/>
    </row>
    <row r="115" spans="1:4" ht="12.75" customHeight="1">
      <c r="A115" s="4"/>
      <c r="B115" s="4"/>
      <c r="C115" s="4"/>
      <c r="D115" s="9"/>
    </row>
    <row r="116" spans="1:4" ht="12.75" customHeight="1">
      <c r="A116" s="11"/>
      <c r="B116" s="11"/>
      <c r="C116" s="11"/>
      <c r="D116" s="14"/>
    </row>
    <row r="117" spans="1:4" ht="12.75" customHeight="1">
      <c r="A117" s="11"/>
      <c r="B117" s="11"/>
      <c r="C117" s="11"/>
      <c r="D117" s="12"/>
    </row>
    <row r="118" spans="1:4" ht="12.75" customHeight="1">
      <c r="A118" s="11"/>
      <c r="B118" s="11"/>
      <c r="C118" s="11"/>
      <c r="D118" s="12"/>
    </row>
    <row r="119" spans="1:4" ht="12.75" customHeight="1">
      <c r="A119" s="11"/>
      <c r="B119" s="11"/>
      <c r="C119" s="11"/>
      <c r="D119" s="12"/>
    </row>
    <row r="120" spans="1:4" ht="12.75" customHeight="1">
      <c r="A120" s="11"/>
      <c r="B120" s="11"/>
      <c r="C120" s="11"/>
      <c r="D120" s="12"/>
    </row>
    <row r="121" spans="1:4" ht="12.75" customHeight="1">
      <c r="A121" s="11"/>
      <c r="B121" s="11"/>
      <c r="C121" s="11"/>
      <c r="D121" s="12"/>
    </row>
    <row r="122" spans="1:4" ht="12.75" customHeight="1">
      <c r="A122" s="11"/>
      <c r="B122" s="11"/>
      <c r="C122" s="11"/>
      <c r="D122" s="12"/>
    </row>
    <row r="123" spans="1:4" ht="12.75" customHeight="1">
      <c r="A123" s="11"/>
      <c r="B123" s="11"/>
      <c r="C123" s="11"/>
      <c r="D123" s="12"/>
    </row>
    <row r="124" spans="1:4" ht="12.75" customHeight="1">
      <c r="A124" s="11"/>
      <c r="B124" s="11"/>
      <c r="C124" s="11"/>
      <c r="D124" s="12"/>
    </row>
    <row r="125" spans="1:4" ht="12.75" customHeight="1">
      <c r="A125" s="11"/>
      <c r="B125" s="11"/>
      <c r="C125" s="11"/>
      <c r="D125" s="12"/>
    </row>
    <row r="126" spans="1:4" ht="12.75" customHeight="1">
      <c r="A126" s="4"/>
      <c r="B126" s="4"/>
      <c r="C126" s="4"/>
      <c r="D126" s="13"/>
    </row>
    <row r="127" spans="1:4" ht="12.75" customHeight="1">
      <c r="A127" s="11"/>
      <c r="B127" s="11"/>
      <c r="C127" s="11"/>
      <c r="D127" s="12"/>
    </row>
    <row r="128" spans="1:4" ht="12.75" customHeight="1">
      <c r="A128" s="4"/>
      <c r="B128" s="4"/>
      <c r="C128" s="4"/>
      <c r="D128" s="13"/>
    </row>
    <row r="129" spans="1:4" ht="12.75" customHeight="1">
      <c r="A129" s="4"/>
      <c r="B129" s="4"/>
      <c r="C129" s="4"/>
      <c r="D129" s="13"/>
    </row>
    <row r="130" spans="1:4" ht="12.75" customHeight="1">
      <c r="A130" s="4"/>
      <c r="B130" s="4"/>
      <c r="C130" s="4"/>
      <c r="D130" s="13"/>
    </row>
    <row r="131" spans="1:4" ht="12.75" customHeight="1">
      <c r="A131" s="4"/>
      <c r="B131" s="4"/>
      <c r="C131" s="4"/>
      <c r="D131" s="13"/>
    </row>
    <row r="132" spans="1:4" ht="12.75" customHeight="1">
      <c r="A132" s="4"/>
      <c r="B132" s="4"/>
      <c r="C132" s="4"/>
      <c r="D132" s="13"/>
    </row>
    <row r="133" spans="1:4" ht="12.75" customHeight="1">
      <c r="A133" s="11"/>
      <c r="B133" s="11"/>
      <c r="C133" s="11"/>
      <c r="D133" s="12"/>
    </row>
    <row r="134" spans="1:4" ht="12.75" customHeight="1">
      <c r="A134" s="11"/>
      <c r="B134" s="11"/>
      <c r="C134" s="11"/>
      <c r="D134" s="12"/>
    </row>
    <row r="135" spans="1:4" ht="12.75" customHeight="1">
      <c r="A135" s="11"/>
      <c r="B135" s="11"/>
      <c r="C135" s="11"/>
      <c r="D135" s="12"/>
    </row>
    <row r="136" spans="1:4" ht="12.75" customHeight="1">
      <c r="A136" s="11"/>
      <c r="B136" s="11"/>
      <c r="C136" s="11"/>
      <c r="D136" s="12"/>
    </row>
    <row r="137" spans="1:4" ht="12.75" customHeight="1">
      <c r="A137" s="11"/>
      <c r="B137" s="11"/>
      <c r="C137" s="11"/>
      <c r="D137" s="12"/>
    </row>
    <row r="138" spans="1:4" ht="12.75" customHeight="1">
      <c r="A138" s="11"/>
      <c r="B138" s="11"/>
      <c r="C138" s="11"/>
      <c r="D138" s="12"/>
    </row>
    <row r="139" spans="1:4" ht="12.75" customHeight="1">
      <c r="A139" s="11"/>
      <c r="B139" s="11"/>
      <c r="C139" s="11"/>
      <c r="D139" s="12"/>
    </row>
    <row r="140" spans="1:4" ht="12.75" customHeight="1">
      <c r="A140" s="11"/>
      <c r="B140" s="11"/>
      <c r="C140" s="11"/>
      <c r="D140" s="12"/>
    </row>
    <row r="141" spans="1:4" ht="12.75" customHeight="1">
      <c r="A141" s="11"/>
      <c r="B141" s="11"/>
      <c r="C141" s="11"/>
      <c r="D141" s="12"/>
    </row>
    <row r="142" spans="1:4" ht="12.75" customHeight="1">
      <c r="A142" s="4"/>
      <c r="B142" s="4"/>
      <c r="C142" s="4"/>
      <c r="D142" s="13"/>
    </row>
    <row r="143" spans="1:4" ht="12.75" customHeight="1">
      <c r="A143" s="4"/>
      <c r="B143" s="4"/>
      <c r="C143" s="4"/>
      <c r="D143" s="13"/>
    </row>
    <row r="144" spans="1:4" ht="12.75" customHeight="1">
      <c r="A144" s="4"/>
      <c r="B144" s="4"/>
      <c r="C144" s="4"/>
      <c r="D144" s="13"/>
    </row>
    <row r="145" spans="1:4" ht="12.75" customHeight="1">
      <c r="A145" s="11"/>
      <c r="B145" s="11"/>
      <c r="C145" s="11"/>
      <c r="D145" s="12"/>
    </row>
    <row r="146" spans="1:4" ht="12.75" customHeight="1">
      <c r="A146" s="11"/>
      <c r="B146" s="11"/>
      <c r="C146" s="11"/>
      <c r="D146" s="12"/>
    </row>
    <row r="147" spans="1:4" ht="12.75" customHeight="1">
      <c r="A147" s="11"/>
      <c r="B147" s="11"/>
      <c r="C147" s="11"/>
      <c r="D147" s="12"/>
    </row>
    <row r="148" spans="1:4" ht="12.75" customHeight="1">
      <c r="A148" s="4"/>
      <c r="B148" s="4"/>
      <c r="C148" s="4"/>
      <c r="D148" s="13"/>
    </row>
    <row r="149" spans="1:4" ht="12.75" customHeight="1">
      <c r="A149" s="4"/>
      <c r="B149" s="4"/>
      <c r="C149" s="4"/>
      <c r="D149" s="13"/>
    </row>
    <row r="150" spans="1:4" ht="12.75" customHeight="1">
      <c r="A150" s="4"/>
      <c r="B150" s="4"/>
      <c r="C150" s="4"/>
      <c r="D150" s="13"/>
    </row>
    <row r="151" spans="1:4" ht="25.5" customHeight="1">
      <c r="A151" s="15"/>
      <c r="B151" s="15"/>
      <c r="C151" s="15"/>
      <c r="D151" s="16"/>
    </row>
    <row r="152" spans="1:4" ht="12.75" customHeight="1">
      <c r="A152" s="4"/>
      <c r="B152" s="4"/>
      <c r="C152" s="4"/>
      <c r="D152" s="5"/>
    </row>
    <row r="153" spans="1:4" ht="12.75">
      <c r="A153" s="4"/>
      <c r="B153" s="4"/>
      <c r="C153" s="4"/>
      <c r="D153" s="5"/>
    </row>
    <row r="154" spans="1:4" ht="12.75">
      <c r="A154" s="4"/>
      <c r="B154" s="4"/>
      <c r="C154" s="4"/>
      <c r="D154" s="5"/>
    </row>
    <row r="155" spans="1:4" ht="12.75">
      <c r="A155" s="4"/>
      <c r="B155" s="4"/>
      <c r="C155" s="4"/>
      <c r="D155" s="5"/>
    </row>
    <row r="156" spans="1:4" ht="12.75">
      <c r="A156" s="4"/>
      <c r="B156" s="4"/>
      <c r="C156" s="4"/>
      <c r="D156" s="5"/>
    </row>
    <row r="157" spans="1:4" ht="24.75" customHeight="1">
      <c r="A157" s="15"/>
      <c r="B157" s="15"/>
      <c r="C157" s="15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7"/>
    </row>
    <row r="160" spans="1:4" ht="12.75">
      <c r="A160" s="1"/>
      <c r="B160" s="1"/>
      <c r="C160" s="1"/>
      <c r="D160" s="18"/>
    </row>
    <row r="161" spans="1:4" ht="12.75">
      <c r="A161" s="1"/>
      <c r="B161" s="1"/>
      <c r="C161" s="1"/>
      <c r="D161" s="18"/>
    </row>
    <row r="162" spans="1:4" ht="12.75">
      <c r="A162" s="1"/>
      <c r="B162" s="1"/>
      <c r="C162" s="1"/>
      <c r="D162" s="18"/>
    </row>
    <row r="163" spans="1:4" ht="12.75">
      <c r="A163" s="1"/>
      <c r="B163" s="1"/>
      <c r="C163" s="1"/>
      <c r="D163" s="18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</sheetData>
  <sheetProtection selectLockedCells="1" selectUnlockedCells="1"/>
  <mergeCells count="4">
    <mergeCell ref="A107:D107"/>
    <mergeCell ref="A1:B1"/>
    <mergeCell ref="A3:K3"/>
    <mergeCell ref="A2:W2"/>
  </mergeCells>
  <printOptions/>
  <pageMargins left="0.7875" right="0.7875" top="0.9840277777777777" bottom="0.9840277777777777" header="0.5118055555555555" footer="0.511805555555555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FabigovJ</dc:creator>
  <cp:keywords/>
  <dc:description/>
  <cp:lastModifiedBy>Jana Fabigová</cp:lastModifiedBy>
  <cp:lastPrinted>2024-01-24T15:27:30Z</cp:lastPrinted>
  <dcterms:created xsi:type="dcterms:W3CDTF">2015-11-22T08:52:35Z</dcterms:created>
  <dcterms:modified xsi:type="dcterms:W3CDTF">2024-01-25T10:17:46Z</dcterms:modified>
  <cp:category/>
  <cp:version/>
  <cp:contentType/>
  <cp:contentStatus/>
</cp:coreProperties>
</file>