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Jana Fabigov?</author>
  </authors>
  <commentList>
    <comment ref="H30" authorId="0">
      <text>
        <r>
          <rPr>
            <sz val="9"/>
            <rFont val="Tahoma"/>
            <family val="2"/>
          </rPr>
          <t xml:space="preserve">ÚP podporuje 2 pracovní místa od 1-10/2023, zařazené v Městských službách
</t>
        </r>
      </text>
    </comment>
    <comment ref="H29" authorId="0">
      <text>
        <r>
          <rPr>
            <sz val="9"/>
            <rFont val="Tahoma"/>
            <family val="2"/>
          </rPr>
          <t xml:space="preserve">Akce realizované v předchozím roce, uvolněny po vyúčtování
</t>
        </r>
      </text>
    </comment>
    <comment ref="H36" authorId="0">
      <text>
        <r>
          <rPr>
            <sz val="9"/>
            <rFont val="Tahoma"/>
            <family val="2"/>
          </rPr>
          <t xml:space="preserve">Dotace z MŠMT z operačního programu Jan Amos Komenský v prioritě 2 
</t>
        </r>
      </text>
    </comment>
    <comment ref="H31" authorId="0">
      <text>
        <r>
          <rPr>
            <sz val="9"/>
            <rFont val="Tahoma"/>
            <family val="2"/>
          </rPr>
          <t>Nedočerpané dotace z předchozích let</t>
        </r>
      </text>
    </comment>
    <comment ref="H15" authorId="0">
      <text>
        <r>
          <rPr>
            <sz val="9"/>
            <rFont val="Tahoma"/>
            <family val="2"/>
          </rPr>
          <t>Nedočerpaná dotace z roku 2022, vrácená PO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doplatek ze Směnné smlouvy s MOSS</t>
        </r>
      </text>
    </comment>
    <comment ref="L23" authorId="0">
      <text>
        <r>
          <rPr>
            <sz val="9"/>
            <rFont val="Tahoma"/>
            <family val="2"/>
          </rPr>
          <t>doplatek ze Směnné smlouvy s MOSS</t>
        </r>
      </text>
    </comment>
    <comment ref="N23" authorId="0">
      <text>
        <r>
          <rPr>
            <sz val="9"/>
            <rFont val="Tahoma"/>
            <family val="2"/>
          </rPr>
          <t>doplatek ze Směnné smlouvy s MOSS</t>
        </r>
      </text>
    </comment>
    <comment ref="N21" authorId="0">
      <text>
        <r>
          <rPr>
            <sz val="9"/>
            <rFont val="Tahoma"/>
            <family val="2"/>
          </rPr>
          <t xml:space="preserve">výnosy z úroků na vkladech
</t>
        </r>
      </text>
    </comment>
    <comment ref="N7" authorId="0">
      <text>
        <r>
          <rPr>
            <sz val="9"/>
            <rFont val="Tahoma"/>
            <family val="2"/>
          </rPr>
          <t>vyšší výběr pokut z radarů</t>
        </r>
      </text>
    </comment>
  </commentList>
</comments>
</file>

<file path=xl/sharedStrings.xml><?xml version="1.0" encoding="utf-8"?>
<sst xmlns="http://schemas.openxmlformats.org/spreadsheetml/2006/main" count="130" uniqueCount="114">
  <si>
    <t>Základní umělecké školy</t>
  </si>
  <si>
    <t>Sportovní zařízení v majetku obce</t>
  </si>
  <si>
    <t>Bezpečnost a veřejný pořádek</t>
  </si>
  <si>
    <t>Převod zůstatků z min.let</t>
  </si>
  <si>
    <t>Splátky úvěrů</t>
  </si>
  <si>
    <t>PŘÍJMY CELKEM</t>
  </si>
  <si>
    <t>VÝDAJE CELKEM</t>
  </si>
  <si>
    <t>Finanční operace</t>
  </si>
  <si>
    <t>ZŠ Komenského</t>
  </si>
  <si>
    <t>Mateřské školy</t>
  </si>
  <si>
    <t>Základní školy</t>
  </si>
  <si>
    <t>Využití volného času dětí a mládeže</t>
  </si>
  <si>
    <t>druhové třídění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</si>
  <si>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</si>
  <si>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</si>
  <si>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</si>
  <si>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</si>
  <si>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</si>
  <si>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</si>
  <si>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</si>
  <si>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</si>
  <si>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</si>
  <si>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</si>
  <si>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</si>
  <si>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</si>
  <si>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</si>
  <si>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</si>
  <si>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</si>
  <si>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</si>
  <si>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</si>
  <si>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</si>
  <si>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</si>
  <si>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</si>
  <si>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</si>
  <si>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</si>
  <si>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</si>
  <si>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</si>
  <si>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</si>
  <si>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</si>
  <si>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</si>
  <si>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</si>
  <si>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</si>
  <si>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</si>
  <si>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</si>
  <si>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</si>
  <si>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</si>
  <si>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</si>
  <si>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</si>
  <si>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</si>
  <si>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</si>
  <si>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</si>
  <si>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</si>
  <si>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</si>
  <si>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</si>
  <si>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ZŚ Nádražní</t>
  </si>
  <si>
    <t>SPOZaM</t>
  </si>
  <si>
    <t>CVČ</t>
  </si>
  <si>
    <t>org.třídění RS - ORJ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</si>
  <si>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</si>
  <si>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</si>
  <si>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</si>
  <si>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</si>
  <si>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</si>
  <si>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</si>
  <si>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</si>
  <si>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</si>
  <si>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</si>
  <si>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</si>
  <si>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35xx</t>
  </si>
  <si>
    <t>Zdravotnictví</t>
  </si>
  <si>
    <t>212 MŠ Na Sídlišti</t>
  </si>
  <si>
    <t>214 MŚ Školní</t>
  </si>
  <si>
    <t>62xx</t>
  </si>
  <si>
    <t>Jiné veřejné služby a činnosti (humanitární pomoc)</t>
  </si>
  <si>
    <t>Prodej pozemků</t>
  </si>
  <si>
    <t>Prodej movitých věcí (traktory)</t>
  </si>
  <si>
    <t>64xx</t>
  </si>
  <si>
    <t>Ostatní činnosti</t>
  </si>
  <si>
    <t>Vratky poskytnutých nevyčerpaných dotací</t>
  </si>
  <si>
    <t>Očekávané plnění</t>
  </si>
  <si>
    <t>Schválený rozpočet 2022 (6.RO)</t>
  </si>
  <si>
    <t>Ostatní dotace</t>
  </si>
  <si>
    <t>ZŠ Nádražní -výdejna obědů</t>
  </si>
  <si>
    <t>Schválený rozpočet 2023</t>
  </si>
  <si>
    <t>změna</t>
  </si>
  <si>
    <t>1.RO 2023</t>
  </si>
  <si>
    <t>Dot. z Vinařského fondu (akce roku 2022)</t>
  </si>
  <si>
    <t>Dotace z ÚP</t>
  </si>
  <si>
    <t>Úprava parkové zeleně kolem BD na ulici GP</t>
  </si>
  <si>
    <t>Automatizace a inovace - dočerpání dotace</t>
  </si>
  <si>
    <t>90002 CVČ rozvoj venkovního zázemí</t>
  </si>
  <si>
    <t>Revitalizace prvků USES III.</t>
  </si>
  <si>
    <t>90002 Dotace na ovocný sad</t>
  </si>
  <si>
    <t>Dotace pro ZŠ - průtoková</t>
  </si>
  <si>
    <t>CVČ vrácení dotace - Integrace cizinců</t>
  </si>
  <si>
    <t>Operační program J.A.Komenský pro CVČ</t>
  </si>
  <si>
    <t>Dotace z MŠMT pro adaptační skupinu</t>
  </si>
  <si>
    <t>Veřejnosprávní smlouvy pro OSPOD a soc.služby</t>
  </si>
  <si>
    <t>2.RO 2023</t>
  </si>
  <si>
    <t>CVČ mimo prov.dotaci</t>
  </si>
  <si>
    <t>3.RO 2023</t>
  </si>
  <si>
    <t>Dotace z JMK - obnova uliční fasády p.Nohelová</t>
  </si>
  <si>
    <t>4.RO 2023</t>
  </si>
  <si>
    <t>Úvěrové zdroje</t>
  </si>
  <si>
    <t>MPO ČR - rekonstrukce VO v Hustopečích 2.etapa</t>
  </si>
  <si>
    <t>Dotace OSPOD</t>
  </si>
  <si>
    <t>Dotace Výkon soc.práce</t>
  </si>
  <si>
    <t>Dotace na so.služby dle § 105</t>
  </si>
  <si>
    <t>Dotace na so.služby dle § 101</t>
  </si>
  <si>
    <t>Volby prezidenta</t>
  </si>
  <si>
    <t>ZŠ Komenského inv.příspěvek</t>
  </si>
  <si>
    <t>5.RO 2023</t>
  </si>
  <si>
    <t>Celková bilance schváleného 5.rozpočtového opatření města Hustopeče na rok 2023 (v tis.Kč)</t>
  </si>
  <si>
    <t>RM 11.7.2023 usnesení č. 53/22/23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</si>
</sst>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</numFmts>
  <fonts count="7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2"/>
    </font>
    <font>
      <b/>
      <i/>
      <sz val="7"/>
      <name val="Arial CE"/>
      <family val="2"/>
    </font>
    <font>
      <sz val="9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i/>
      <sz val="8"/>
      <color indexed="9"/>
      <name val="Arial CE"/>
      <family val="0"/>
    </font>
    <font>
      <b/>
      <i/>
      <sz val="7"/>
      <color indexed="9"/>
      <name val="Arial CE"/>
      <family val="0"/>
    </font>
    <font>
      <b/>
      <i/>
      <sz val="10"/>
      <color indexed="9"/>
      <name val="Arial CE"/>
      <family val="0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sz val="7"/>
      <color indexed="9"/>
      <name val="Arial CE"/>
      <family val="2"/>
    </font>
    <font>
      <b/>
      <sz val="7"/>
      <color indexed="9"/>
      <name val="Arial CE"/>
      <family val="2"/>
    </font>
    <font>
      <b/>
      <sz val="10"/>
      <color indexed="8"/>
      <name val="Arial CE"/>
      <family val="2"/>
    </font>
    <font>
      <b/>
      <sz val="1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8"/>
      <color theme="0"/>
      <name val="Arial CE"/>
      <family val="0"/>
    </font>
    <font>
      <b/>
      <i/>
      <sz val="7"/>
      <color theme="0"/>
      <name val="Arial CE"/>
      <family val="0"/>
    </font>
    <font>
      <b/>
      <i/>
      <sz val="10"/>
      <color theme="0"/>
      <name val="Arial CE"/>
      <family val="0"/>
    </font>
    <font>
      <b/>
      <sz val="10"/>
      <color theme="0"/>
      <name val="Arial CE"/>
      <family val="2"/>
    </font>
    <font>
      <sz val="10"/>
      <color theme="0"/>
      <name val="Arial CE"/>
      <family val="2"/>
    </font>
    <font>
      <sz val="7"/>
      <color theme="0"/>
      <name val="Arial CE"/>
      <family val="2"/>
    </font>
    <font>
      <b/>
      <sz val="7"/>
      <color theme="0"/>
      <name val="Arial CE"/>
      <family val="2"/>
    </font>
    <font>
      <b/>
      <sz val="10"/>
      <color theme="1"/>
      <name val="Arial CE"/>
      <family val="2"/>
    </font>
    <font>
      <b/>
      <sz val="18"/>
      <color theme="0"/>
      <name val="Arial CE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48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49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50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5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56" fillId="0" borderId="15" applyNumberFormat="0" applyFill="0" applyAlignment="0" applyProtection="0"/>
    <xf numFmtId="0" fontId="18" fillId="0" borderId="16" applyNumberFormat="0" applyFill="0" applyAlignment="0" applyProtection="0"/>
    <xf numFmtId="0" fontId="57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9" fillId="47" borderId="17" applyNumberFormat="0" applyAlignment="0" applyProtection="0"/>
    <xf numFmtId="0" fontId="60" fillId="48" borderId="17" applyNumberFormat="0" applyAlignment="0" applyProtection="0"/>
    <xf numFmtId="0" fontId="61" fillId="48" borderId="18" applyNumberFormat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0" fontId="0" fillId="0" borderId="19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120" applyFont="1" applyFill="1" applyBorder="1" applyAlignment="1">
      <alignment horizontal="center" vertical="center" wrapText="1"/>
      <protection/>
    </xf>
    <xf numFmtId="0" fontId="24" fillId="0" borderId="0" xfId="120" applyFont="1" applyFill="1" applyBorder="1">
      <alignment/>
      <protection/>
    </xf>
    <xf numFmtId="0" fontId="0" fillId="0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wrapText="1" indent="1"/>
    </xf>
    <xf numFmtId="0" fontId="27" fillId="0" borderId="19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wrapText="1" indent="1"/>
    </xf>
    <xf numFmtId="0" fontId="25" fillId="0" borderId="19" xfId="0" applyFont="1" applyBorder="1" applyAlignment="1">
      <alignment horizontal="left" wrapText="1" indent="1"/>
    </xf>
    <xf numFmtId="14" fontId="30" fillId="0" borderId="0" xfId="0" applyNumberFormat="1" applyFont="1" applyAlignment="1">
      <alignment/>
    </xf>
    <xf numFmtId="3" fontId="22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63" fillId="55" borderId="19" xfId="0" applyFont="1" applyFill="1" applyBorder="1" applyAlignment="1">
      <alignment horizontal="center" vertical="center" wrapText="1"/>
    </xf>
    <xf numFmtId="0" fontId="64" fillId="55" borderId="19" xfId="0" applyFont="1" applyFill="1" applyBorder="1" applyAlignment="1">
      <alignment horizontal="center" vertical="center" wrapText="1"/>
    </xf>
    <xf numFmtId="0" fontId="65" fillId="55" borderId="19" xfId="0" applyFont="1" applyFill="1" applyBorder="1" applyAlignment="1">
      <alignment horizontal="center" vertical="center" wrapText="1"/>
    </xf>
    <xf numFmtId="3" fontId="65" fillId="55" borderId="19" xfId="0" applyNumberFormat="1" applyFont="1" applyFill="1" applyBorder="1" applyAlignment="1">
      <alignment horizontal="center" vertical="center" wrapText="1"/>
    </xf>
    <xf numFmtId="0" fontId="66" fillId="55" borderId="19" xfId="0" applyFont="1" applyFill="1" applyBorder="1" applyAlignment="1">
      <alignment horizontal="center"/>
    </xf>
    <xf numFmtId="0" fontId="67" fillId="55" borderId="19" xfId="0" applyFont="1" applyFill="1" applyBorder="1" applyAlignment="1">
      <alignment horizontal="center"/>
    </xf>
    <xf numFmtId="0" fontId="68" fillId="55" borderId="19" xfId="0" applyFont="1" applyFill="1" applyBorder="1" applyAlignment="1">
      <alignment horizontal="center"/>
    </xf>
    <xf numFmtId="0" fontId="66" fillId="55" borderId="19" xfId="0" applyFont="1" applyFill="1" applyBorder="1" applyAlignment="1">
      <alignment horizontal="left" wrapText="1" indent="1"/>
    </xf>
    <xf numFmtId="3" fontId="66" fillId="55" borderId="19" xfId="0" applyNumberFormat="1" applyFont="1" applyFill="1" applyBorder="1" applyAlignment="1">
      <alignment/>
    </xf>
    <xf numFmtId="0" fontId="69" fillId="55" borderId="19" xfId="0" applyFont="1" applyFill="1" applyBorder="1" applyAlignment="1">
      <alignment horizontal="center"/>
    </xf>
    <xf numFmtId="0" fontId="67" fillId="55" borderId="19" xfId="0" applyFont="1" applyFill="1" applyBorder="1" applyAlignment="1">
      <alignment/>
    </xf>
    <xf numFmtId="3" fontId="0" fillId="25" borderId="19" xfId="0" applyNumberFormat="1" applyFont="1" applyFill="1" applyBorder="1" applyAlignment="1">
      <alignment/>
    </xf>
    <xf numFmtId="3" fontId="0" fillId="25" borderId="19" xfId="0" applyNumberFormat="1" applyFill="1" applyBorder="1" applyAlignment="1">
      <alignment/>
    </xf>
    <xf numFmtId="3" fontId="22" fillId="25" borderId="19" xfId="0" applyNumberFormat="1" applyFont="1" applyFill="1" applyBorder="1" applyAlignment="1">
      <alignment/>
    </xf>
    <xf numFmtId="3" fontId="22" fillId="56" borderId="19" xfId="0" applyNumberFormat="1" applyFont="1" applyFill="1" applyBorder="1" applyAlignment="1">
      <alignment/>
    </xf>
    <xf numFmtId="0" fontId="22" fillId="56" borderId="19" xfId="0" applyFont="1" applyFill="1" applyBorder="1" applyAlignment="1">
      <alignment horizontal="center"/>
    </xf>
    <xf numFmtId="0" fontId="27" fillId="56" borderId="19" xfId="0" applyFont="1" applyFill="1" applyBorder="1" applyAlignment="1">
      <alignment horizontal="center"/>
    </xf>
    <xf numFmtId="0" fontId="0" fillId="56" borderId="19" xfId="0" applyFont="1" applyFill="1" applyBorder="1" applyAlignment="1">
      <alignment horizontal="left" wrapText="1" indent="1"/>
    </xf>
    <xf numFmtId="0" fontId="0" fillId="56" borderId="19" xfId="0" applyFont="1" applyFill="1" applyBorder="1" applyAlignment="1">
      <alignment horizontal="center"/>
    </xf>
    <xf numFmtId="0" fontId="22" fillId="56" borderId="19" xfId="0" applyFont="1" applyFill="1" applyBorder="1" applyAlignment="1">
      <alignment horizontal="center"/>
    </xf>
    <xf numFmtId="0" fontId="0" fillId="56" borderId="19" xfId="0" applyFont="1" applyFill="1" applyBorder="1" applyAlignment="1">
      <alignment horizontal="left" wrapText="1" indent="1"/>
    </xf>
    <xf numFmtId="3" fontId="0" fillId="19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70" fillId="57" borderId="19" xfId="0" applyNumberFormat="1" applyFont="1" applyFill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22" fillId="56" borderId="19" xfId="0" applyFont="1" applyFill="1" applyBorder="1" applyAlignment="1">
      <alignment/>
    </xf>
    <xf numFmtId="0" fontId="0" fillId="24" borderId="19" xfId="0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left"/>
    </xf>
    <xf numFmtId="0" fontId="22" fillId="0" borderId="20" xfId="0" applyFont="1" applyFill="1" applyBorder="1" applyAlignment="1">
      <alignment horizontal="center"/>
    </xf>
    <xf numFmtId="0" fontId="71" fillId="55" borderId="21" xfId="0" applyFont="1" applyFill="1" applyBorder="1" applyAlignment="1">
      <alignment horizontal="center" vertical="center" wrapText="1"/>
    </xf>
    <xf numFmtId="0" fontId="71" fillId="55" borderId="0" xfId="0" applyFont="1" applyFill="1" applyBorder="1" applyAlignment="1">
      <alignment horizontal="center" vertical="center" wrapText="1"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2"/>
  <sheetViews>
    <sheetView tabSelected="1" zoomScale="95" zoomScaleNormal="95" zoomScalePageLayoutView="0" workbookViewId="0" topLeftCell="A1">
      <selection activeCell="A4" sqref="A4"/>
    </sheetView>
  </sheetViews>
  <sheetFormatPr defaultColWidth="9.00390625" defaultRowHeight="12.75"/>
  <cols>
    <col min="1" max="1" width="7.625" style="0" customWidth="1"/>
    <col min="2" max="2" width="6.75390625" style="0" customWidth="1"/>
    <col min="3" max="3" width="6.00390625" style="0" customWidth="1"/>
    <col min="4" max="4" width="36.625" style="0" customWidth="1"/>
    <col min="5" max="5" width="12.25390625" style="0" customWidth="1"/>
    <col min="6" max="6" width="9.375" style="0" customWidth="1"/>
    <col min="7" max="7" width="11.75390625" style="0" customWidth="1"/>
    <col min="8" max="8" width="11.375" style="0" customWidth="1"/>
    <col min="9" max="9" width="13.00390625" style="0" customWidth="1"/>
    <col min="11" max="11" width="12.25390625" style="0" customWidth="1"/>
  </cols>
  <sheetData>
    <row r="1" spans="1:5" ht="12.75" customHeight="1">
      <c r="A1" s="61" t="s">
        <v>67</v>
      </c>
      <c r="B1" s="61"/>
      <c r="C1" s="4"/>
      <c r="D1" s="6"/>
      <c r="E1" s="29"/>
    </row>
    <row r="2" spans="1:17" ht="47.25" customHeight="1">
      <c r="A2" s="63" t="s">
        <v>112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3" ht="12.75" customHeight="1">
      <c r="A3" s="62" t="s">
        <v>113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7" ht="48" customHeight="1">
      <c r="A4" s="32" t="s">
        <v>21</v>
      </c>
      <c r="B4" s="33" t="s">
        <v>12</v>
      </c>
      <c r="C4" s="32" t="s">
        <v>57</v>
      </c>
      <c r="D4" s="34" t="s">
        <v>35</v>
      </c>
      <c r="E4" s="35" t="s">
        <v>80</v>
      </c>
      <c r="F4" s="32" t="s">
        <v>79</v>
      </c>
      <c r="G4" s="35" t="s">
        <v>83</v>
      </c>
      <c r="H4" s="32" t="s">
        <v>84</v>
      </c>
      <c r="I4" s="35" t="s">
        <v>85</v>
      </c>
      <c r="J4" s="32" t="s">
        <v>84</v>
      </c>
      <c r="K4" s="35" t="s">
        <v>98</v>
      </c>
      <c r="L4" s="32" t="s">
        <v>84</v>
      </c>
      <c r="M4" s="35" t="s">
        <v>100</v>
      </c>
      <c r="N4" s="32" t="s">
        <v>84</v>
      </c>
      <c r="O4" s="35" t="s">
        <v>102</v>
      </c>
      <c r="P4" s="32" t="s">
        <v>84</v>
      </c>
      <c r="Q4" s="35" t="s">
        <v>111</v>
      </c>
    </row>
    <row r="5" spans="1:17" ht="12.75" customHeight="1">
      <c r="A5" s="47"/>
      <c r="B5" s="47" t="s">
        <v>13</v>
      </c>
      <c r="C5" s="48"/>
      <c r="D5" s="49" t="s">
        <v>14</v>
      </c>
      <c r="E5" s="46">
        <v>150000</v>
      </c>
      <c r="F5" s="46">
        <v>150000</v>
      </c>
      <c r="G5" s="46">
        <v>147180</v>
      </c>
      <c r="H5" s="46">
        <v>0</v>
      </c>
      <c r="I5" s="46">
        <f>G5+H5</f>
        <v>147180</v>
      </c>
      <c r="J5" s="58">
        <v>0</v>
      </c>
      <c r="K5" s="46">
        <f>I5+J5</f>
        <v>147180</v>
      </c>
      <c r="L5" s="58">
        <v>0</v>
      </c>
      <c r="M5" s="46">
        <f>K5+L5</f>
        <v>147180</v>
      </c>
      <c r="N5" s="58">
        <v>10000</v>
      </c>
      <c r="O5" s="46">
        <f aca="true" t="shared" si="0" ref="O5:O36">M5+N5</f>
        <v>157180</v>
      </c>
      <c r="P5" s="46"/>
      <c r="Q5" s="46">
        <f>O5+P5</f>
        <v>157180</v>
      </c>
    </row>
    <row r="6" spans="1:17" ht="12.75" customHeight="1">
      <c r="A6" s="47"/>
      <c r="B6" s="47" t="s">
        <v>15</v>
      </c>
      <c r="C6" s="48"/>
      <c r="D6" s="49" t="s">
        <v>18</v>
      </c>
      <c r="E6" s="46">
        <v>37460</v>
      </c>
      <c r="F6" s="46">
        <v>37460</v>
      </c>
      <c r="G6" s="46">
        <v>44681</v>
      </c>
      <c r="H6" s="46">
        <v>56</v>
      </c>
      <c r="I6" s="46">
        <f>G6+H6</f>
        <v>44737</v>
      </c>
      <c r="J6" s="58">
        <v>0</v>
      </c>
      <c r="K6" s="46">
        <f aca="true" t="shared" si="1" ref="K6:K74">I6+J6</f>
        <v>44737</v>
      </c>
      <c r="L6" s="58">
        <v>0</v>
      </c>
      <c r="M6" s="46">
        <f aca="true" t="shared" si="2" ref="M6:M74">K6+L6</f>
        <v>44737</v>
      </c>
      <c r="N6" s="58">
        <v>3500</v>
      </c>
      <c r="O6" s="46">
        <f t="shared" si="0"/>
        <v>48237</v>
      </c>
      <c r="P6" s="46"/>
      <c r="Q6" s="46">
        <f>O6+P6</f>
        <v>48237</v>
      </c>
    </row>
    <row r="7" spans="1:17" ht="12.75" customHeight="1">
      <c r="A7" s="2" t="s">
        <v>15</v>
      </c>
      <c r="B7" s="2"/>
      <c r="C7" s="24"/>
      <c r="D7" s="27" t="s">
        <v>28</v>
      </c>
      <c r="E7" s="43">
        <v>10710</v>
      </c>
      <c r="F7" s="31">
        <v>10710</v>
      </c>
      <c r="G7" s="44">
        <f>150+15+1900+8000</f>
        <v>10065</v>
      </c>
      <c r="H7" s="53">
        <v>0</v>
      </c>
      <c r="I7" s="53">
        <f>G7+H7</f>
        <v>10065</v>
      </c>
      <c r="J7" s="56"/>
      <c r="K7" s="57">
        <f t="shared" si="1"/>
        <v>10065</v>
      </c>
      <c r="L7" s="56"/>
      <c r="M7" s="57">
        <f t="shared" si="2"/>
        <v>10065</v>
      </c>
      <c r="N7" s="56">
        <v>2000</v>
      </c>
      <c r="O7" s="57">
        <f t="shared" si="0"/>
        <v>12065</v>
      </c>
      <c r="P7" s="56"/>
      <c r="Q7" s="57">
        <f>SUM(O7:P7)</f>
        <v>12065</v>
      </c>
    </row>
    <row r="8" spans="1:17" ht="12.75" customHeight="1">
      <c r="A8" s="2">
        <v>3111</v>
      </c>
      <c r="B8" s="2">
        <v>2122</v>
      </c>
      <c r="C8" s="24"/>
      <c r="D8" s="27" t="s">
        <v>63</v>
      </c>
      <c r="E8" s="43">
        <v>330</v>
      </c>
      <c r="F8" s="31">
        <v>330</v>
      </c>
      <c r="G8" s="44">
        <v>644</v>
      </c>
      <c r="H8" s="53">
        <v>0</v>
      </c>
      <c r="I8" s="53">
        <f aca="true" t="shared" si="3" ref="I8:I74">G8+H8</f>
        <v>644</v>
      </c>
      <c r="J8" s="56"/>
      <c r="K8" s="57">
        <f t="shared" si="1"/>
        <v>644</v>
      </c>
      <c r="L8" s="56"/>
      <c r="M8" s="57">
        <f t="shared" si="2"/>
        <v>644</v>
      </c>
      <c r="N8" s="56"/>
      <c r="O8" s="57">
        <f t="shared" si="0"/>
        <v>644</v>
      </c>
      <c r="P8" s="56"/>
      <c r="Q8" s="57">
        <f aca="true" t="shared" si="4" ref="Q8:Q21">SUM(O8:P8)</f>
        <v>644</v>
      </c>
    </row>
    <row r="9" spans="1:17" ht="12.75" customHeight="1">
      <c r="A9" s="2">
        <v>3111</v>
      </c>
      <c r="B9" s="2">
        <v>2122</v>
      </c>
      <c r="C9" s="24"/>
      <c r="D9" s="27" t="s">
        <v>64</v>
      </c>
      <c r="E9" s="43">
        <v>364</v>
      </c>
      <c r="F9" s="31">
        <v>364</v>
      </c>
      <c r="G9" s="44">
        <v>364</v>
      </c>
      <c r="H9" s="53">
        <v>0</v>
      </c>
      <c r="I9" s="53">
        <f t="shared" si="3"/>
        <v>364</v>
      </c>
      <c r="J9" s="56"/>
      <c r="K9" s="57">
        <f t="shared" si="1"/>
        <v>364</v>
      </c>
      <c r="L9" s="56"/>
      <c r="M9" s="57">
        <f t="shared" si="2"/>
        <v>364</v>
      </c>
      <c r="N9" s="56"/>
      <c r="O9" s="57">
        <f t="shared" si="0"/>
        <v>364</v>
      </c>
      <c r="P9" s="56"/>
      <c r="Q9" s="57">
        <f t="shared" si="4"/>
        <v>364</v>
      </c>
    </row>
    <row r="10" spans="1:17" ht="12.75" customHeight="1">
      <c r="A10" s="2">
        <v>3113</v>
      </c>
      <c r="B10" s="2">
        <v>2122</v>
      </c>
      <c r="C10" s="24"/>
      <c r="D10" s="27" t="s">
        <v>65</v>
      </c>
      <c r="E10" s="43">
        <v>1174</v>
      </c>
      <c r="F10" s="31">
        <v>1174</v>
      </c>
      <c r="G10" s="44">
        <v>1299</v>
      </c>
      <c r="H10" s="53">
        <v>0</v>
      </c>
      <c r="I10" s="53">
        <f t="shared" si="3"/>
        <v>1299</v>
      </c>
      <c r="J10" s="56"/>
      <c r="K10" s="57">
        <f t="shared" si="1"/>
        <v>1299</v>
      </c>
      <c r="L10" s="56"/>
      <c r="M10" s="57">
        <f t="shared" si="2"/>
        <v>1299</v>
      </c>
      <c r="N10" s="56"/>
      <c r="O10" s="57">
        <f t="shared" si="0"/>
        <v>1299</v>
      </c>
      <c r="P10" s="56"/>
      <c r="Q10" s="57">
        <f t="shared" si="4"/>
        <v>1299</v>
      </c>
    </row>
    <row r="11" spans="1:17" ht="12.75" customHeight="1">
      <c r="A11" s="2">
        <v>3113</v>
      </c>
      <c r="B11" s="2">
        <v>2122</v>
      </c>
      <c r="C11" s="24"/>
      <c r="D11" s="27" t="s">
        <v>66</v>
      </c>
      <c r="E11" s="43">
        <v>406</v>
      </c>
      <c r="F11" s="31">
        <v>406</v>
      </c>
      <c r="G11" s="44">
        <v>409</v>
      </c>
      <c r="H11" s="53">
        <v>0</v>
      </c>
      <c r="I11" s="53">
        <f t="shared" si="3"/>
        <v>409</v>
      </c>
      <c r="J11" s="56"/>
      <c r="K11" s="57">
        <f t="shared" si="1"/>
        <v>409</v>
      </c>
      <c r="L11" s="56"/>
      <c r="M11" s="57">
        <f t="shared" si="2"/>
        <v>409</v>
      </c>
      <c r="N11" s="56"/>
      <c r="O11" s="57">
        <f t="shared" si="0"/>
        <v>409</v>
      </c>
      <c r="P11" s="56"/>
      <c r="Q11" s="57">
        <f t="shared" si="4"/>
        <v>409</v>
      </c>
    </row>
    <row r="12" spans="1:17" ht="12.75" customHeight="1">
      <c r="A12" s="2" t="s">
        <v>22</v>
      </c>
      <c r="B12" s="2"/>
      <c r="C12" s="24"/>
      <c r="D12" s="27" t="s">
        <v>29</v>
      </c>
      <c r="E12" s="43">
        <v>8020</v>
      </c>
      <c r="F12" s="31">
        <v>8020</v>
      </c>
      <c r="G12" s="44">
        <f>180+9000+5</f>
        <v>9185</v>
      </c>
      <c r="H12" s="53">
        <v>0</v>
      </c>
      <c r="I12" s="53">
        <f t="shared" si="3"/>
        <v>9185</v>
      </c>
      <c r="J12" s="56"/>
      <c r="K12" s="57">
        <f t="shared" si="1"/>
        <v>9185</v>
      </c>
      <c r="L12" s="56"/>
      <c r="M12" s="57">
        <f t="shared" si="2"/>
        <v>9185</v>
      </c>
      <c r="N12" s="56"/>
      <c r="O12" s="57">
        <f t="shared" si="0"/>
        <v>9185</v>
      </c>
      <c r="P12" s="56"/>
      <c r="Q12" s="57">
        <f t="shared" si="4"/>
        <v>9185</v>
      </c>
    </row>
    <row r="13" spans="1:17" ht="12.75" customHeight="1">
      <c r="A13" s="2">
        <v>3412</v>
      </c>
      <c r="B13" s="2">
        <v>2122</v>
      </c>
      <c r="C13" s="24"/>
      <c r="D13" s="28" t="s">
        <v>1</v>
      </c>
      <c r="E13" s="43">
        <v>2068</v>
      </c>
      <c r="F13" s="31">
        <v>2068</v>
      </c>
      <c r="G13" s="44">
        <v>2147</v>
      </c>
      <c r="H13" s="53">
        <v>0</v>
      </c>
      <c r="I13" s="53">
        <f t="shared" si="3"/>
        <v>2147</v>
      </c>
      <c r="J13" s="56"/>
      <c r="K13" s="57">
        <f t="shared" si="1"/>
        <v>2147</v>
      </c>
      <c r="L13" s="56"/>
      <c r="M13" s="57">
        <f t="shared" si="2"/>
        <v>2147</v>
      </c>
      <c r="N13" s="56"/>
      <c r="O13" s="57">
        <f t="shared" si="0"/>
        <v>2147</v>
      </c>
      <c r="P13" s="56"/>
      <c r="Q13" s="57">
        <f t="shared" si="4"/>
        <v>2147</v>
      </c>
    </row>
    <row r="14" spans="1:17" ht="12.75" customHeight="1">
      <c r="A14" s="2">
        <v>3421</v>
      </c>
      <c r="B14" s="2">
        <v>2122</v>
      </c>
      <c r="C14" s="24"/>
      <c r="D14" s="28" t="s">
        <v>11</v>
      </c>
      <c r="E14" s="43">
        <v>872</v>
      </c>
      <c r="F14" s="31">
        <v>872</v>
      </c>
      <c r="G14" s="44">
        <v>566</v>
      </c>
      <c r="H14" s="53">
        <v>0</v>
      </c>
      <c r="I14" s="53">
        <f t="shared" si="3"/>
        <v>566</v>
      </c>
      <c r="J14" s="56"/>
      <c r="K14" s="57">
        <f t="shared" si="1"/>
        <v>566</v>
      </c>
      <c r="L14" s="56"/>
      <c r="M14" s="57">
        <f t="shared" si="2"/>
        <v>566</v>
      </c>
      <c r="N14" s="56"/>
      <c r="O14" s="57">
        <f t="shared" si="0"/>
        <v>566</v>
      </c>
      <c r="P14" s="56"/>
      <c r="Q14" s="57">
        <f t="shared" si="4"/>
        <v>566</v>
      </c>
    </row>
    <row r="15" spans="1:17" ht="12.75" customHeight="1">
      <c r="A15" s="2">
        <v>3421</v>
      </c>
      <c r="B15" s="2">
        <v>2229</v>
      </c>
      <c r="C15" s="24"/>
      <c r="D15" s="28" t="s">
        <v>94</v>
      </c>
      <c r="E15" s="43"/>
      <c r="F15" s="31"/>
      <c r="G15" s="44"/>
      <c r="H15" s="53">
        <v>56</v>
      </c>
      <c r="I15" s="53">
        <f t="shared" si="3"/>
        <v>56</v>
      </c>
      <c r="J15" s="56"/>
      <c r="K15" s="57">
        <f t="shared" si="1"/>
        <v>56</v>
      </c>
      <c r="L15" s="56"/>
      <c r="M15" s="57">
        <f t="shared" si="2"/>
        <v>56</v>
      </c>
      <c r="N15" s="56"/>
      <c r="O15" s="57">
        <f t="shared" si="0"/>
        <v>56</v>
      </c>
      <c r="P15" s="56"/>
      <c r="Q15" s="57">
        <f t="shared" si="4"/>
        <v>56</v>
      </c>
    </row>
    <row r="16" spans="1:17" ht="12.75" customHeight="1">
      <c r="A16" s="2" t="s">
        <v>23</v>
      </c>
      <c r="B16" s="2">
        <v>2229</v>
      </c>
      <c r="C16" s="24"/>
      <c r="D16" s="28" t="s">
        <v>78</v>
      </c>
      <c r="E16" s="43">
        <v>153</v>
      </c>
      <c r="F16" s="31">
        <v>153</v>
      </c>
      <c r="G16" s="44">
        <v>0</v>
      </c>
      <c r="H16" s="53">
        <v>0</v>
      </c>
      <c r="I16" s="53">
        <f t="shared" si="3"/>
        <v>0</v>
      </c>
      <c r="J16" s="56"/>
      <c r="K16" s="57">
        <f t="shared" si="1"/>
        <v>0</v>
      </c>
      <c r="L16" s="56"/>
      <c r="M16" s="57">
        <f t="shared" si="2"/>
        <v>0</v>
      </c>
      <c r="N16" s="56"/>
      <c r="O16" s="57">
        <f t="shared" si="0"/>
        <v>0</v>
      </c>
      <c r="P16" s="56"/>
      <c r="Q16" s="57">
        <f t="shared" si="4"/>
        <v>0</v>
      </c>
    </row>
    <row r="17" spans="1:17" ht="12.75" customHeight="1">
      <c r="A17" s="2" t="s">
        <v>24</v>
      </c>
      <c r="B17" s="2"/>
      <c r="C17" s="24"/>
      <c r="D17" s="28" t="s">
        <v>30</v>
      </c>
      <c r="E17" s="43">
        <v>7648</v>
      </c>
      <c r="F17" s="31">
        <v>7648</v>
      </c>
      <c r="G17" s="44">
        <f>3632+4300+600+1500+2300</f>
        <v>12332</v>
      </c>
      <c r="H17" s="53">
        <v>0</v>
      </c>
      <c r="I17" s="53">
        <f t="shared" si="3"/>
        <v>12332</v>
      </c>
      <c r="J17" s="56"/>
      <c r="K17" s="57">
        <f t="shared" si="1"/>
        <v>12332</v>
      </c>
      <c r="L17" s="56"/>
      <c r="M17" s="57">
        <f t="shared" si="2"/>
        <v>12332</v>
      </c>
      <c r="N17" s="56"/>
      <c r="O17" s="57">
        <f t="shared" si="0"/>
        <v>12332</v>
      </c>
      <c r="P17" s="56"/>
      <c r="Q17" s="57">
        <f t="shared" si="4"/>
        <v>12332</v>
      </c>
    </row>
    <row r="18" spans="1:17" ht="12.75" customHeight="1">
      <c r="A18" s="2" t="s">
        <v>25</v>
      </c>
      <c r="B18" s="2"/>
      <c r="C18" s="24"/>
      <c r="D18" s="27" t="s">
        <v>31</v>
      </c>
      <c r="E18" s="43">
        <v>600</v>
      </c>
      <c r="F18" s="31">
        <v>600</v>
      </c>
      <c r="G18" s="44">
        <f>1500+100+120</f>
        <v>1720</v>
      </c>
      <c r="H18" s="53">
        <v>0</v>
      </c>
      <c r="I18" s="53">
        <f t="shared" si="3"/>
        <v>1720</v>
      </c>
      <c r="J18" s="56"/>
      <c r="K18" s="57">
        <f t="shared" si="1"/>
        <v>1720</v>
      </c>
      <c r="L18" s="56"/>
      <c r="M18" s="57">
        <f t="shared" si="2"/>
        <v>1720</v>
      </c>
      <c r="N18" s="56"/>
      <c r="O18" s="57">
        <f t="shared" si="0"/>
        <v>1720</v>
      </c>
      <c r="P18" s="56"/>
      <c r="Q18" s="57">
        <f t="shared" si="4"/>
        <v>1720</v>
      </c>
    </row>
    <row r="19" spans="1:17" ht="12.75" customHeight="1">
      <c r="A19" s="2" t="s">
        <v>17</v>
      </c>
      <c r="B19" s="2"/>
      <c r="C19" s="24"/>
      <c r="D19" s="27" t="s">
        <v>32</v>
      </c>
      <c r="E19" s="43">
        <v>4700</v>
      </c>
      <c r="F19" s="31">
        <v>4700</v>
      </c>
      <c r="G19" s="44">
        <v>5300</v>
      </c>
      <c r="H19" s="53">
        <v>0</v>
      </c>
      <c r="I19" s="53">
        <f t="shared" si="3"/>
        <v>5300</v>
      </c>
      <c r="J19" s="56"/>
      <c r="K19" s="57">
        <f t="shared" si="1"/>
        <v>5300</v>
      </c>
      <c r="L19" s="56"/>
      <c r="M19" s="57">
        <f t="shared" si="2"/>
        <v>5300</v>
      </c>
      <c r="N19" s="56"/>
      <c r="O19" s="57">
        <f t="shared" si="0"/>
        <v>5300</v>
      </c>
      <c r="P19" s="56"/>
      <c r="Q19" s="57">
        <f t="shared" si="4"/>
        <v>5300</v>
      </c>
    </row>
    <row r="20" spans="1:17" ht="12.75" customHeight="1">
      <c r="A20" s="2" t="s">
        <v>26</v>
      </c>
      <c r="B20" s="2"/>
      <c r="C20" s="24"/>
      <c r="D20" s="27" t="s">
        <v>33</v>
      </c>
      <c r="E20" s="43">
        <v>100</v>
      </c>
      <c r="F20" s="31">
        <v>100</v>
      </c>
      <c r="G20" s="44">
        <v>100</v>
      </c>
      <c r="H20" s="53">
        <v>0</v>
      </c>
      <c r="I20" s="53">
        <f t="shared" si="3"/>
        <v>100</v>
      </c>
      <c r="J20" s="56"/>
      <c r="K20" s="57">
        <f t="shared" si="1"/>
        <v>100</v>
      </c>
      <c r="L20" s="56"/>
      <c r="M20" s="57">
        <f t="shared" si="2"/>
        <v>100</v>
      </c>
      <c r="N20" s="56"/>
      <c r="O20" s="57">
        <f t="shared" si="0"/>
        <v>100</v>
      </c>
      <c r="P20" s="56"/>
      <c r="Q20" s="57">
        <f t="shared" si="4"/>
        <v>100</v>
      </c>
    </row>
    <row r="21" spans="1:17" ht="12.75" customHeight="1">
      <c r="A21" s="2" t="s">
        <v>27</v>
      </c>
      <c r="B21" s="2"/>
      <c r="C21" s="24"/>
      <c r="D21" s="27" t="s">
        <v>34</v>
      </c>
      <c r="E21" s="43">
        <v>315</v>
      </c>
      <c r="F21" s="31">
        <v>315</v>
      </c>
      <c r="G21" s="44">
        <v>550</v>
      </c>
      <c r="H21" s="53">
        <v>0</v>
      </c>
      <c r="I21" s="53">
        <f t="shared" si="3"/>
        <v>550</v>
      </c>
      <c r="J21" s="56"/>
      <c r="K21" s="57">
        <f t="shared" si="1"/>
        <v>550</v>
      </c>
      <c r="L21" s="56"/>
      <c r="M21" s="57">
        <f t="shared" si="2"/>
        <v>550</v>
      </c>
      <c r="N21" s="59">
        <v>1500</v>
      </c>
      <c r="O21" s="57">
        <f t="shared" si="0"/>
        <v>2050</v>
      </c>
      <c r="P21" s="56"/>
      <c r="Q21" s="57">
        <f t="shared" si="4"/>
        <v>2050</v>
      </c>
    </row>
    <row r="22" spans="1:17" ht="12.75" customHeight="1">
      <c r="A22" s="50"/>
      <c r="B22" s="51" t="s">
        <v>16</v>
      </c>
      <c r="C22" s="48"/>
      <c r="D22" s="52" t="s">
        <v>19</v>
      </c>
      <c r="E22" s="46">
        <v>1820</v>
      </c>
      <c r="F22" s="46">
        <v>1820</v>
      </c>
      <c r="G22" s="46">
        <v>0</v>
      </c>
      <c r="H22" s="46">
        <v>0</v>
      </c>
      <c r="I22" s="46">
        <f>G22+H22</f>
        <v>0</v>
      </c>
      <c r="J22" s="46">
        <v>898</v>
      </c>
      <c r="K22" s="46">
        <f t="shared" si="1"/>
        <v>898</v>
      </c>
      <c r="L22" s="46">
        <v>0</v>
      </c>
      <c r="M22" s="46">
        <f t="shared" si="2"/>
        <v>898</v>
      </c>
      <c r="N22" s="46">
        <v>0</v>
      </c>
      <c r="O22" s="46">
        <f t="shared" si="0"/>
        <v>898</v>
      </c>
      <c r="P22" s="46"/>
      <c r="Q22" s="46">
        <f>O22+P22</f>
        <v>898</v>
      </c>
    </row>
    <row r="23" spans="1:17" ht="12.75" customHeight="1">
      <c r="A23" s="20"/>
      <c r="B23" s="20">
        <v>3111</v>
      </c>
      <c r="C23" s="24"/>
      <c r="D23" s="23" t="s">
        <v>74</v>
      </c>
      <c r="E23" s="43">
        <v>1390</v>
      </c>
      <c r="F23" s="31">
        <v>1390</v>
      </c>
      <c r="G23" s="44">
        <v>0</v>
      </c>
      <c r="H23" s="53">
        <v>0</v>
      </c>
      <c r="I23" s="53">
        <f t="shared" si="3"/>
        <v>0</v>
      </c>
      <c r="J23" s="56">
        <v>898</v>
      </c>
      <c r="K23" s="57">
        <f t="shared" si="1"/>
        <v>898</v>
      </c>
      <c r="L23" s="56">
        <v>0</v>
      </c>
      <c r="M23" s="57">
        <f t="shared" si="2"/>
        <v>898</v>
      </c>
      <c r="N23" s="56">
        <v>0</v>
      </c>
      <c r="O23" s="57">
        <f t="shared" si="0"/>
        <v>898</v>
      </c>
      <c r="P23" s="56"/>
      <c r="Q23" s="57">
        <f>SUM(O23:P23)</f>
        <v>898</v>
      </c>
    </row>
    <row r="24" spans="1:17" ht="12.75" customHeight="1">
      <c r="A24" s="20"/>
      <c r="B24" s="20">
        <v>3113</v>
      </c>
      <c r="C24" s="24"/>
      <c r="D24" s="23" t="s">
        <v>75</v>
      </c>
      <c r="E24" s="43">
        <v>430</v>
      </c>
      <c r="F24" s="31">
        <v>430</v>
      </c>
      <c r="G24" s="44">
        <v>0</v>
      </c>
      <c r="H24" s="53">
        <v>0</v>
      </c>
      <c r="I24" s="53">
        <f t="shared" si="3"/>
        <v>0</v>
      </c>
      <c r="J24" s="56"/>
      <c r="K24" s="57">
        <f t="shared" si="1"/>
        <v>0</v>
      </c>
      <c r="L24" s="56"/>
      <c r="M24" s="57">
        <f t="shared" si="2"/>
        <v>0</v>
      </c>
      <c r="N24" s="56"/>
      <c r="O24" s="57">
        <f t="shared" si="0"/>
        <v>0</v>
      </c>
      <c r="P24" s="56"/>
      <c r="Q24" s="57">
        <f>SUM(O24:P24)</f>
        <v>0</v>
      </c>
    </row>
    <row r="25" spans="1:17" ht="12.75" customHeight="1">
      <c r="A25" s="50"/>
      <c r="B25" s="51" t="s">
        <v>17</v>
      </c>
      <c r="C25" s="48"/>
      <c r="D25" s="52" t="s">
        <v>20</v>
      </c>
      <c r="E25" s="46">
        <v>60755</v>
      </c>
      <c r="F25" s="46">
        <v>60755</v>
      </c>
      <c r="G25" s="46">
        <v>32791</v>
      </c>
      <c r="H25" s="46">
        <v>13679</v>
      </c>
      <c r="I25" s="46">
        <f>G25+H25</f>
        <v>46470</v>
      </c>
      <c r="J25" s="58">
        <v>5086</v>
      </c>
      <c r="K25" s="46">
        <f t="shared" si="1"/>
        <v>51556</v>
      </c>
      <c r="L25" s="58">
        <v>0</v>
      </c>
      <c r="M25" s="46">
        <f t="shared" si="2"/>
        <v>51556</v>
      </c>
      <c r="N25" s="58">
        <v>10519</v>
      </c>
      <c r="O25" s="46">
        <f t="shared" si="0"/>
        <v>62075</v>
      </c>
      <c r="P25" s="46"/>
      <c r="Q25" s="46">
        <f>O25+P25</f>
        <v>62075</v>
      </c>
    </row>
    <row r="26" spans="1:17" ht="12.75" customHeight="1">
      <c r="A26" s="2"/>
      <c r="B26" s="20">
        <v>4112</v>
      </c>
      <c r="C26" s="25"/>
      <c r="D26" s="27" t="s">
        <v>36</v>
      </c>
      <c r="E26" s="43">
        <v>30444</v>
      </c>
      <c r="F26" s="31">
        <v>30444</v>
      </c>
      <c r="G26" s="44">
        <v>32491</v>
      </c>
      <c r="H26" s="53"/>
      <c r="I26" s="53">
        <f t="shared" si="3"/>
        <v>32491</v>
      </c>
      <c r="J26" s="56"/>
      <c r="K26" s="57">
        <f t="shared" si="1"/>
        <v>32491</v>
      </c>
      <c r="L26" s="56"/>
      <c r="M26" s="57">
        <f t="shared" si="2"/>
        <v>32491</v>
      </c>
      <c r="N26" s="56"/>
      <c r="O26" s="57">
        <f t="shared" si="0"/>
        <v>32491</v>
      </c>
      <c r="P26" s="56"/>
      <c r="Q26" s="57">
        <f aca="true" t="shared" si="5" ref="Q26:Q45">SUM(O26:P26)</f>
        <v>32491</v>
      </c>
    </row>
    <row r="27" spans="1:17" ht="12.75">
      <c r="A27" s="2"/>
      <c r="B27" s="20">
        <v>4121</v>
      </c>
      <c r="C27" s="25"/>
      <c r="D27" s="27" t="s">
        <v>97</v>
      </c>
      <c r="E27" s="43">
        <v>2554</v>
      </c>
      <c r="F27" s="31">
        <v>2554</v>
      </c>
      <c r="G27" s="44">
        <v>300</v>
      </c>
      <c r="H27" s="53"/>
      <c r="I27" s="53">
        <f t="shared" si="3"/>
        <v>300</v>
      </c>
      <c r="J27" s="56">
        <f>190+2690-300</f>
        <v>2580</v>
      </c>
      <c r="K27" s="57">
        <f t="shared" si="1"/>
        <v>2880</v>
      </c>
      <c r="L27" s="56">
        <v>0</v>
      </c>
      <c r="M27" s="57">
        <f t="shared" si="2"/>
        <v>2880</v>
      </c>
      <c r="N27" s="56">
        <v>0</v>
      </c>
      <c r="O27" s="57">
        <f t="shared" si="0"/>
        <v>2880</v>
      </c>
      <c r="P27" s="56"/>
      <c r="Q27" s="57">
        <f t="shared" si="5"/>
        <v>2880</v>
      </c>
    </row>
    <row r="28" spans="1:17" ht="12.75">
      <c r="A28" s="2"/>
      <c r="B28" s="20" t="s">
        <v>17</v>
      </c>
      <c r="C28" s="25"/>
      <c r="D28" s="27" t="s">
        <v>81</v>
      </c>
      <c r="E28" s="43">
        <f>E25-E26-E27</f>
        <v>27757</v>
      </c>
      <c r="F28" s="31">
        <v>27757</v>
      </c>
      <c r="G28" s="44">
        <v>0</v>
      </c>
      <c r="H28" s="53"/>
      <c r="I28" s="53">
        <f t="shared" si="3"/>
        <v>0</v>
      </c>
      <c r="J28" s="56"/>
      <c r="K28" s="57">
        <f t="shared" si="1"/>
        <v>0</v>
      </c>
      <c r="L28" s="56"/>
      <c r="M28" s="57">
        <f t="shared" si="2"/>
        <v>0</v>
      </c>
      <c r="N28" s="56"/>
      <c r="O28" s="57">
        <f t="shared" si="0"/>
        <v>0</v>
      </c>
      <c r="P28" s="56"/>
      <c r="Q28" s="57">
        <f t="shared" si="5"/>
        <v>0</v>
      </c>
    </row>
    <row r="29" spans="1:17" ht="12.75">
      <c r="A29" s="2"/>
      <c r="B29" s="20">
        <v>4119</v>
      </c>
      <c r="C29" s="25"/>
      <c r="D29" s="27" t="s">
        <v>86</v>
      </c>
      <c r="E29" s="43"/>
      <c r="F29" s="31"/>
      <c r="G29" s="44"/>
      <c r="H29" s="53">
        <v>441</v>
      </c>
      <c r="I29" s="53">
        <f t="shared" si="3"/>
        <v>441</v>
      </c>
      <c r="J29" s="56"/>
      <c r="K29" s="57">
        <f t="shared" si="1"/>
        <v>441</v>
      </c>
      <c r="L29" s="56"/>
      <c r="M29" s="57">
        <f t="shared" si="2"/>
        <v>441</v>
      </c>
      <c r="N29" s="56"/>
      <c r="O29" s="57">
        <f t="shared" si="0"/>
        <v>441</v>
      </c>
      <c r="P29" s="56"/>
      <c r="Q29" s="57">
        <f t="shared" si="5"/>
        <v>441</v>
      </c>
    </row>
    <row r="30" spans="1:17" ht="12.75">
      <c r="A30" s="2"/>
      <c r="B30" s="20">
        <v>4116</v>
      </c>
      <c r="C30" s="25"/>
      <c r="D30" s="27" t="s">
        <v>87</v>
      </c>
      <c r="E30" s="43"/>
      <c r="F30" s="31"/>
      <c r="G30" s="44"/>
      <c r="H30" s="53">
        <v>320</v>
      </c>
      <c r="I30" s="53">
        <f t="shared" si="3"/>
        <v>320</v>
      </c>
      <c r="J30" s="56"/>
      <c r="K30" s="57">
        <f t="shared" si="1"/>
        <v>320</v>
      </c>
      <c r="L30" s="56"/>
      <c r="M30" s="57">
        <f t="shared" si="2"/>
        <v>320</v>
      </c>
      <c r="N30" s="56"/>
      <c r="O30" s="57">
        <f t="shared" si="0"/>
        <v>320</v>
      </c>
      <c r="P30" s="56"/>
      <c r="Q30" s="57">
        <f t="shared" si="5"/>
        <v>320</v>
      </c>
    </row>
    <row r="31" spans="1:17" ht="12.75">
      <c r="A31" s="2"/>
      <c r="B31" s="20">
        <v>4116</v>
      </c>
      <c r="C31" s="25">
        <v>191009</v>
      </c>
      <c r="D31" s="27" t="s">
        <v>88</v>
      </c>
      <c r="E31" s="43"/>
      <c r="F31" s="31"/>
      <c r="G31" s="44"/>
      <c r="H31" s="53">
        <v>752</v>
      </c>
      <c r="I31" s="53">
        <f t="shared" si="3"/>
        <v>752</v>
      </c>
      <c r="J31" s="56"/>
      <c r="K31" s="57">
        <f t="shared" si="1"/>
        <v>752</v>
      </c>
      <c r="L31" s="56"/>
      <c r="M31" s="57">
        <f t="shared" si="2"/>
        <v>752</v>
      </c>
      <c r="N31" s="56"/>
      <c r="O31" s="57">
        <f t="shared" si="0"/>
        <v>752</v>
      </c>
      <c r="P31" s="56"/>
      <c r="Q31" s="57">
        <f t="shared" si="5"/>
        <v>752</v>
      </c>
    </row>
    <row r="32" spans="1:17" ht="12.75">
      <c r="A32" s="2"/>
      <c r="B32" s="20">
        <v>4116</v>
      </c>
      <c r="C32" s="25">
        <v>201005</v>
      </c>
      <c r="D32" s="27" t="s">
        <v>89</v>
      </c>
      <c r="E32" s="43"/>
      <c r="F32" s="31"/>
      <c r="G32" s="44"/>
      <c r="H32" s="53">
        <v>2356</v>
      </c>
      <c r="I32" s="53">
        <f t="shared" si="3"/>
        <v>2356</v>
      </c>
      <c r="J32" s="56"/>
      <c r="K32" s="57">
        <f t="shared" si="1"/>
        <v>2356</v>
      </c>
      <c r="L32" s="56"/>
      <c r="M32" s="57">
        <f t="shared" si="2"/>
        <v>2356</v>
      </c>
      <c r="N32" s="56"/>
      <c r="O32" s="57">
        <f t="shared" si="0"/>
        <v>2356</v>
      </c>
      <c r="P32" s="56"/>
      <c r="Q32" s="57">
        <f t="shared" si="5"/>
        <v>2356</v>
      </c>
    </row>
    <row r="33" spans="1:17" ht="12.75">
      <c r="A33" s="2"/>
      <c r="B33" s="20">
        <v>4113</v>
      </c>
      <c r="C33" s="25">
        <v>201007</v>
      </c>
      <c r="D33" s="27" t="s">
        <v>90</v>
      </c>
      <c r="E33" s="43"/>
      <c r="F33" s="31"/>
      <c r="G33" s="44"/>
      <c r="H33" s="53">
        <v>268</v>
      </c>
      <c r="I33" s="53">
        <f t="shared" si="3"/>
        <v>268</v>
      </c>
      <c r="J33" s="56"/>
      <c r="K33" s="57">
        <f t="shared" si="1"/>
        <v>268</v>
      </c>
      <c r="L33" s="56"/>
      <c r="M33" s="57">
        <f t="shared" si="2"/>
        <v>268</v>
      </c>
      <c r="N33" s="56"/>
      <c r="O33" s="57">
        <f t="shared" si="0"/>
        <v>268</v>
      </c>
      <c r="P33" s="56"/>
      <c r="Q33" s="57">
        <f t="shared" si="5"/>
        <v>268</v>
      </c>
    </row>
    <row r="34" spans="1:17" ht="12.75">
      <c r="A34" s="2"/>
      <c r="B34" s="20">
        <v>4116</v>
      </c>
      <c r="C34" s="25">
        <v>191010</v>
      </c>
      <c r="D34" s="27" t="s">
        <v>91</v>
      </c>
      <c r="E34" s="43"/>
      <c r="F34" s="31"/>
      <c r="G34" s="44"/>
      <c r="H34" s="53">
        <v>2915</v>
      </c>
      <c r="I34" s="53">
        <f t="shared" si="3"/>
        <v>2915</v>
      </c>
      <c r="J34" s="56"/>
      <c r="K34" s="57">
        <f t="shared" si="1"/>
        <v>2915</v>
      </c>
      <c r="L34" s="56"/>
      <c r="M34" s="57">
        <f t="shared" si="2"/>
        <v>2915</v>
      </c>
      <c r="N34" s="56"/>
      <c r="O34" s="57">
        <f t="shared" si="0"/>
        <v>2915</v>
      </c>
      <c r="P34" s="56"/>
      <c r="Q34" s="57">
        <f t="shared" si="5"/>
        <v>2915</v>
      </c>
    </row>
    <row r="35" spans="1:17" ht="12.75">
      <c r="A35" s="2"/>
      <c r="B35" s="20">
        <v>4113</v>
      </c>
      <c r="C35" s="25">
        <v>211005</v>
      </c>
      <c r="D35" s="27" t="s">
        <v>92</v>
      </c>
      <c r="E35" s="43"/>
      <c r="F35" s="31"/>
      <c r="G35" s="44"/>
      <c r="H35" s="53">
        <v>239</v>
      </c>
      <c r="I35" s="53">
        <f t="shared" si="3"/>
        <v>239</v>
      </c>
      <c r="J35" s="56"/>
      <c r="K35" s="57">
        <f t="shared" si="1"/>
        <v>239</v>
      </c>
      <c r="L35" s="56"/>
      <c r="M35" s="57">
        <f t="shared" si="2"/>
        <v>239</v>
      </c>
      <c r="N35" s="56"/>
      <c r="O35" s="57">
        <f t="shared" si="0"/>
        <v>239</v>
      </c>
      <c r="P35" s="56"/>
      <c r="Q35" s="57">
        <f t="shared" si="5"/>
        <v>239</v>
      </c>
    </row>
    <row r="36" spans="1:17" ht="12.75">
      <c r="A36" s="2"/>
      <c r="B36" s="20">
        <v>4116</v>
      </c>
      <c r="C36" s="25"/>
      <c r="D36" s="27" t="s">
        <v>93</v>
      </c>
      <c r="E36" s="43"/>
      <c r="F36" s="31"/>
      <c r="G36" s="44"/>
      <c r="H36" s="53">
        <v>6388</v>
      </c>
      <c r="I36" s="53">
        <f t="shared" si="3"/>
        <v>6388</v>
      </c>
      <c r="J36" s="56"/>
      <c r="K36" s="57">
        <f t="shared" si="1"/>
        <v>6388</v>
      </c>
      <c r="L36" s="56"/>
      <c r="M36" s="57">
        <f t="shared" si="2"/>
        <v>6388</v>
      </c>
      <c r="N36" s="59">
        <v>90</v>
      </c>
      <c r="O36" s="57">
        <f t="shared" si="0"/>
        <v>6478</v>
      </c>
      <c r="P36" s="56"/>
      <c r="Q36" s="57">
        <f t="shared" si="5"/>
        <v>6478</v>
      </c>
    </row>
    <row r="37" spans="1:17" ht="12.75">
      <c r="A37" s="2"/>
      <c r="B37" s="20">
        <v>4116</v>
      </c>
      <c r="C37" s="25">
        <v>33090</v>
      </c>
      <c r="D37" s="27" t="s">
        <v>96</v>
      </c>
      <c r="E37" s="43"/>
      <c r="F37" s="31"/>
      <c r="G37" s="44"/>
      <c r="H37" s="53"/>
      <c r="I37" s="53"/>
      <c r="J37" s="56">
        <v>780</v>
      </c>
      <c r="K37" s="57">
        <f t="shared" si="1"/>
        <v>780</v>
      </c>
      <c r="L37" s="56">
        <v>0</v>
      </c>
      <c r="M37" s="57">
        <f t="shared" si="2"/>
        <v>780</v>
      </c>
      <c r="N37" s="56">
        <v>0</v>
      </c>
      <c r="O37" s="57">
        <f aca="true" t="shared" si="6" ref="O37:O68">M37+N37</f>
        <v>780</v>
      </c>
      <c r="P37" s="56"/>
      <c r="Q37" s="57">
        <f t="shared" si="5"/>
        <v>780</v>
      </c>
    </row>
    <row r="38" spans="1:17" ht="12.75">
      <c r="A38" s="2"/>
      <c r="B38" s="20">
        <v>4116</v>
      </c>
      <c r="C38" s="25">
        <v>33092</v>
      </c>
      <c r="D38" s="27" t="s">
        <v>95</v>
      </c>
      <c r="E38" s="43"/>
      <c r="F38" s="31"/>
      <c r="G38" s="44"/>
      <c r="H38" s="53"/>
      <c r="I38" s="53"/>
      <c r="J38" s="56">
        <v>1726</v>
      </c>
      <c r="K38" s="57">
        <f t="shared" si="1"/>
        <v>1726</v>
      </c>
      <c r="L38" s="56">
        <v>0</v>
      </c>
      <c r="M38" s="57">
        <f t="shared" si="2"/>
        <v>1726</v>
      </c>
      <c r="N38" s="56">
        <v>0</v>
      </c>
      <c r="O38" s="57">
        <f t="shared" si="6"/>
        <v>1726</v>
      </c>
      <c r="P38" s="56"/>
      <c r="Q38" s="57">
        <f t="shared" si="5"/>
        <v>1726</v>
      </c>
    </row>
    <row r="39" spans="1:17" ht="22.5">
      <c r="A39" s="2"/>
      <c r="B39" s="20">
        <v>4116</v>
      </c>
      <c r="C39" s="25"/>
      <c r="D39" s="27" t="s">
        <v>101</v>
      </c>
      <c r="E39" s="43"/>
      <c r="F39" s="31"/>
      <c r="G39" s="44"/>
      <c r="H39" s="53"/>
      <c r="I39" s="53">
        <f t="shared" si="3"/>
        <v>0</v>
      </c>
      <c r="J39" s="56"/>
      <c r="K39" s="57">
        <f t="shared" si="1"/>
        <v>0</v>
      </c>
      <c r="L39" s="56">
        <v>0</v>
      </c>
      <c r="M39" s="57">
        <f t="shared" si="2"/>
        <v>0</v>
      </c>
      <c r="N39" s="56">
        <v>350</v>
      </c>
      <c r="O39" s="57">
        <f t="shared" si="6"/>
        <v>350</v>
      </c>
      <c r="P39" s="56"/>
      <c r="Q39" s="57">
        <f t="shared" si="5"/>
        <v>350</v>
      </c>
    </row>
    <row r="40" spans="1:17" ht="22.5">
      <c r="A40" s="2"/>
      <c r="B40" s="20">
        <v>4116</v>
      </c>
      <c r="C40" s="25"/>
      <c r="D40" s="27" t="s">
        <v>104</v>
      </c>
      <c r="E40" s="43"/>
      <c r="F40" s="31"/>
      <c r="G40" s="44"/>
      <c r="H40" s="53"/>
      <c r="I40" s="53"/>
      <c r="J40" s="56"/>
      <c r="K40" s="57"/>
      <c r="L40" s="56"/>
      <c r="M40" s="57"/>
      <c r="N40" s="56">
        <v>1645</v>
      </c>
      <c r="O40" s="57">
        <f t="shared" si="6"/>
        <v>1645</v>
      </c>
      <c r="P40" s="56"/>
      <c r="Q40" s="57">
        <f t="shared" si="5"/>
        <v>1645</v>
      </c>
    </row>
    <row r="41" spans="1:17" ht="12.75">
      <c r="A41" s="2"/>
      <c r="B41" s="20">
        <v>4116</v>
      </c>
      <c r="C41" s="25">
        <v>13024</v>
      </c>
      <c r="D41" s="27" t="s">
        <v>105</v>
      </c>
      <c r="E41" s="43"/>
      <c r="F41" s="31"/>
      <c r="G41" s="44"/>
      <c r="H41" s="53"/>
      <c r="I41" s="53"/>
      <c r="J41" s="56"/>
      <c r="K41" s="57"/>
      <c r="L41" s="56"/>
      <c r="M41" s="57"/>
      <c r="N41" s="56">
        <v>4567</v>
      </c>
      <c r="O41" s="57">
        <f t="shared" si="6"/>
        <v>4567</v>
      </c>
      <c r="P41" s="56"/>
      <c r="Q41" s="57">
        <f t="shared" si="5"/>
        <v>4567</v>
      </c>
    </row>
    <row r="42" spans="1:17" ht="12.75">
      <c r="A42" s="2"/>
      <c r="B42" s="20">
        <v>4116</v>
      </c>
      <c r="C42" s="25">
        <v>13015</v>
      </c>
      <c r="D42" s="27" t="s">
        <v>106</v>
      </c>
      <c r="E42" s="43"/>
      <c r="F42" s="31"/>
      <c r="G42" s="44"/>
      <c r="H42" s="53"/>
      <c r="I42" s="53"/>
      <c r="J42" s="56"/>
      <c r="K42" s="57"/>
      <c r="L42" s="56"/>
      <c r="M42" s="57"/>
      <c r="N42" s="56">
        <v>682</v>
      </c>
      <c r="O42" s="57">
        <f t="shared" si="6"/>
        <v>682</v>
      </c>
      <c r="P42" s="56"/>
      <c r="Q42" s="57">
        <f t="shared" si="5"/>
        <v>682</v>
      </c>
    </row>
    <row r="43" spans="1:17" ht="12.75">
      <c r="A43" s="2"/>
      <c r="B43" s="20">
        <v>4116</v>
      </c>
      <c r="C43" s="25"/>
      <c r="D43" s="27" t="s">
        <v>107</v>
      </c>
      <c r="E43" s="43"/>
      <c r="F43" s="31"/>
      <c r="G43" s="44"/>
      <c r="H43" s="53"/>
      <c r="I43" s="53"/>
      <c r="J43" s="56"/>
      <c r="K43" s="57"/>
      <c r="L43" s="56"/>
      <c r="M43" s="57"/>
      <c r="N43" s="56">
        <v>155</v>
      </c>
      <c r="O43" s="57">
        <f t="shared" si="6"/>
        <v>155</v>
      </c>
      <c r="P43" s="56"/>
      <c r="Q43" s="57">
        <f t="shared" si="5"/>
        <v>155</v>
      </c>
    </row>
    <row r="44" spans="1:17" ht="12.75">
      <c r="A44" s="2"/>
      <c r="B44" s="20">
        <v>4116</v>
      </c>
      <c r="C44" s="25"/>
      <c r="D44" s="27" t="s">
        <v>108</v>
      </c>
      <c r="E44" s="43"/>
      <c r="F44" s="31"/>
      <c r="G44" s="44"/>
      <c r="H44" s="53"/>
      <c r="I44" s="53"/>
      <c r="J44" s="56"/>
      <c r="K44" s="57"/>
      <c r="L44" s="56"/>
      <c r="M44" s="57"/>
      <c r="N44" s="56">
        <v>2822</v>
      </c>
      <c r="O44" s="57">
        <f t="shared" si="6"/>
        <v>2822</v>
      </c>
      <c r="P44" s="56"/>
      <c r="Q44" s="57">
        <f t="shared" si="5"/>
        <v>2822</v>
      </c>
    </row>
    <row r="45" spans="1:17" ht="12.75">
      <c r="A45" s="2"/>
      <c r="B45" s="20">
        <v>4111</v>
      </c>
      <c r="C45" s="25"/>
      <c r="D45" s="27" t="s">
        <v>109</v>
      </c>
      <c r="E45" s="43"/>
      <c r="F45" s="31"/>
      <c r="G45" s="44"/>
      <c r="H45" s="53"/>
      <c r="I45" s="53">
        <f t="shared" si="3"/>
        <v>0</v>
      </c>
      <c r="J45" s="56"/>
      <c r="K45" s="57">
        <f t="shared" si="1"/>
        <v>0</v>
      </c>
      <c r="L45" s="56"/>
      <c r="M45" s="57">
        <f t="shared" si="2"/>
        <v>0</v>
      </c>
      <c r="N45" s="59">
        <v>208</v>
      </c>
      <c r="O45" s="57">
        <f t="shared" si="6"/>
        <v>208</v>
      </c>
      <c r="P45" s="56"/>
      <c r="Q45" s="57">
        <f t="shared" si="5"/>
        <v>208</v>
      </c>
    </row>
    <row r="46" spans="1:19" ht="12.75">
      <c r="A46" s="36"/>
      <c r="B46" s="37"/>
      <c r="C46" s="38"/>
      <c r="D46" s="39" t="s">
        <v>5</v>
      </c>
      <c r="E46" s="40">
        <f aca="true" t="shared" si="7" ref="E46:J46">E25+E22+E6+E5</f>
        <v>250035</v>
      </c>
      <c r="F46" s="40">
        <f t="shared" si="7"/>
        <v>250035</v>
      </c>
      <c r="G46" s="40">
        <f t="shared" si="7"/>
        <v>224652</v>
      </c>
      <c r="H46" s="40">
        <f t="shared" si="7"/>
        <v>13735</v>
      </c>
      <c r="I46" s="40">
        <f t="shared" si="7"/>
        <v>238387</v>
      </c>
      <c r="J46" s="40">
        <f t="shared" si="7"/>
        <v>5984</v>
      </c>
      <c r="K46" s="40">
        <f t="shared" si="1"/>
        <v>244371</v>
      </c>
      <c r="L46" s="40">
        <f>L25+L22+L6+L5</f>
        <v>0</v>
      </c>
      <c r="M46" s="40">
        <f t="shared" si="2"/>
        <v>244371</v>
      </c>
      <c r="N46" s="40">
        <f>N25+N22+N6+N5</f>
        <v>24019</v>
      </c>
      <c r="O46" s="40">
        <f t="shared" si="6"/>
        <v>268390</v>
      </c>
      <c r="P46" s="40"/>
      <c r="Q46" s="40">
        <f>O46+P46</f>
        <v>268390</v>
      </c>
      <c r="S46" s="56"/>
    </row>
    <row r="47" spans="1:17" ht="12.75">
      <c r="A47" s="2" t="s">
        <v>37</v>
      </c>
      <c r="B47" s="20"/>
      <c r="C47" s="25"/>
      <c r="D47" s="27" t="s">
        <v>46</v>
      </c>
      <c r="E47" s="43">
        <v>100</v>
      </c>
      <c r="F47" s="31">
        <v>100</v>
      </c>
      <c r="G47" s="44">
        <v>100</v>
      </c>
      <c r="H47" s="53">
        <v>0</v>
      </c>
      <c r="I47" s="53">
        <f t="shared" si="3"/>
        <v>100</v>
      </c>
      <c r="J47" s="56"/>
      <c r="K47" s="57">
        <f t="shared" si="1"/>
        <v>100</v>
      </c>
      <c r="L47" s="56"/>
      <c r="M47" s="57">
        <f t="shared" si="2"/>
        <v>100</v>
      </c>
      <c r="N47" s="56"/>
      <c r="O47" s="57">
        <f t="shared" si="6"/>
        <v>100</v>
      </c>
      <c r="P47" s="56"/>
      <c r="Q47" s="57">
        <f aca="true" t="shared" si="8" ref="Q47:Q59">SUM(O47:P47)</f>
        <v>100</v>
      </c>
    </row>
    <row r="48" spans="1:17" ht="12.75" customHeight="1">
      <c r="A48" s="2" t="s">
        <v>38</v>
      </c>
      <c r="B48" s="2"/>
      <c r="C48" s="24"/>
      <c r="D48" s="27" t="s">
        <v>47</v>
      </c>
      <c r="E48" s="43">
        <v>37283</v>
      </c>
      <c r="F48" s="31">
        <v>37283</v>
      </c>
      <c r="G48" s="44">
        <f>3000+700</f>
        <v>3700</v>
      </c>
      <c r="H48" s="53">
        <f>2500+70+5000+400</f>
        <v>7970</v>
      </c>
      <c r="I48" s="53">
        <f t="shared" si="3"/>
        <v>11670</v>
      </c>
      <c r="J48" s="56">
        <v>430</v>
      </c>
      <c r="K48" s="57">
        <f t="shared" si="1"/>
        <v>12100</v>
      </c>
      <c r="L48" s="56"/>
      <c r="M48" s="57">
        <f t="shared" si="2"/>
        <v>12100</v>
      </c>
      <c r="N48" s="56">
        <v>250</v>
      </c>
      <c r="O48" s="57">
        <f t="shared" si="6"/>
        <v>12350</v>
      </c>
      <c r="P48" s="56"/>
      <c r="Q48" s="57">
        <f t="shared" si="8"/>
        <v>12350</v>
      </c>
    </row>
    <row r="49" spans="1:17" ht="12.75" customHeight="1">
      <c r="A49" s="2" t="s">
        <v>39</v>
      </c>
      <c r="B49" s="2"/>
      <c r="C49" s="24"/>
      <c r="D49" s="27" t="s">
        <v>48</v>
      </c>
      <c r="E49" s="43">
        <v>400</v>
      </c>
      <c r="F49" s="31">
        <v>400</v>
      </c>
      <c r="G49" s="44">
        <f>100+100</f>
        <v>200</v>
      </c>
      <c r="H49" s="53">
        <v>0</v>
      </c>
      <c r="I49" s="53">
        <f t="shared" si="3"/>
        <v>200</v>
      </c>
      <c r="J49" s="56"/>
      <c r="K49" s="57">
        <f t="shared" si="1"/>
        <v>200</v>
      </c>
      <c r="L49" s="56"/>
      <c r="M49" s="57">
        <f t="shared" si="2"/>
        <v>200</v>
      </c>
      <c r="N49" s="56"/>
      <c r="O49" s="57">
        <f t="shared" si="6"/>
        <v>200</v>
      </c>
      <c r="P49" s="56"/>
      <c r="Q49" s="57">
        <f t="shared" si="8"/>
        <v>200</v>
      </c>
    </row>
    <row r="50" spans="1:17" ht="22.5">
      <c r="A50" s="2">
        <v>3111</v>
      </c>
      <c r="B50" s="21" t="s">
        <v>60</v>
      </c>
      <c r="C50" s="26"/>
      <c r="D50" s="27" t="s">
        <v>9</v>
      </c>
      <c r="E50" s="43">
        <v>580</v>
      </c>
      <c r="F50" s="31">
        <v>580</v>
      </c>
      <c r="G50" s="44">
        <v>100</v>
      </c>
      <c r="H50" s="53">
        <v>0</v>
      </c>
      <c r="I50" s="53">
        <f t="shared" si="3"/>
        <v>100</v>
      </c>
      <c r="J50" s="56"/>
      <c r="K50" s="57">
        <f t="shared" si="1"/>
        <v>100</v>
      </c>
      <c r="L50" s="56"/>
      <c r="M50" s="57">
        <f t="shared" si="2"/>
        <v>100</v>
      </c>
      <c r="N50" s="56">
        <v>500</v>
      </c>
      <c r="O50" s="57">
        <f t="shared" si="6"/>
        <v>600</v>
      </c>
      <c r="P50" s="56"/>
      <c r="Q50" s="57">
        <f t="shared" si="8"/>
        <v>600</v>
      </c>
    </row>
    <row r="51" spans="1:17" ht="12.75" customHeight="1">
      <c r="A51" s="2">
        <v>3111</v>
      </c>
      <c r="B51" s="2">
        <v>5331</v>
      </c>
      <c r="C51" s="24"/>
      <c r="D51" s="27" t="s">
        <v>70</v>
      </c>
      <c r="E51" s="43">
        <v>2049</v>
      </c>
      <c r="F51" s="31">
        <v>2049</v>
      </c>
      <c r="G51" s="44">
        <v>2244</v>
      </c>
      <c r="H51" s="53">
        <v>31</v>
      </c>
      <c r="I51" s="53">
        <f t="shared" si="3"/>
        <v>2275</v>
      </c>
      <c r="J51" s="56"/>
      <c r="K51" s="57">
        <f t="shared" si="1"/>
        <v>2275</v>
      </c>
      <c r="L51" s="56"/>
      <c r="M51" s="57">
        <f t="shared" si="2"/>
        <v>2275</v>
      </c>
      <c r="N51" s="56"/>
      <c r="O51" s="57">
        <f t="shared" si="6"/>
        <v>2275</v>
      </c>
      <c r="P51" s="56"/>
      <c r="Q51" s="57">
        <f t="shared" si="8"/>
        <v>2275</v>
      </c>
    </row>
    <row r="52" spans="1:17" ht="12.75" customHeight="1">
      <c r="A52" s="2">
        <v>3111</v>
      </c>
      <c r="B52" s="2">
        <v>5331</v>
      </c>
      <c r="C52" s="24"/>
      <c r="D52" s="27" t="s">
        <v>71</v>
      </c>
      <c r="E52" s="43">
        <v>1623</v>
      </c>
      <c r="F52" s="31">
        <v>1623</v>
      </c>
      <c r="G52" s="44">
        <v>1543</v>
      </c>
      <c r="H52" s="53">
        <v>22</v>
      </c>
      <c r="I52" s="53">
        <f t="shared" si="3"/>
        <v>1565</v>
      </c>
      <c r="J52" s="56"/>
      <c r="K52" s="57">
        <f t="shared" si="1"/>
        <v>1565</v>
      </c>
      <c r="L52" s="56"/>
      <c r="M52" s="57">
        <f t="shared" si="2"/>
        <v>1565</v>
      </c>
      <c r="N52" s="56"/>
      <c r="O52" s="57">
        <f t="shared" si="6"/>
        <v>1565</v>
      </c>
      <c r="P52" s="56"/>
      <c r="Q52" s="57">
        <f t="shared" si="8"/>
        <v>1565</v>
      </c>
    </row>
    <row r="53" spans="1:17" ht="22.5">
      <c r="A53" s="2">
        <v>3113</v>
      </c>
      <c r="B53" s="21" t="s">
        <v>60</v>
      </c>
      <c r="C53" s="24"/>
      <c r="D53" s="27" t="s">
        <v>10</v>
      </c>
      <c r="E53" s="43">
        <v>707</v>
      </c>
      <c r="F53" s="31">
        <v>707</v>
      </c>
      <c r="G53" s="44">
        <v>150</v>
      </c>
      <c r="H53" s="53">
        <f>3569+2819+1000+7000+10000</f>
        <v>24388</v>
      </c>
      <c r="I53" s="53">
        <f t="shared" si="3"/>
        <v>24538</v>
      </c>
      <c r="J53" s="56">
        <v>190</v>
      </c>
      <c r="K53" s="57">
        <f t="shared" si="1"/>
        <v>24728</v>
      </c>
      <c r="L53" s="56">
        <v>-872</v>
      </c>
      <c r="M53" s="57">
        <f t="shared" si="2"/>
        <v>23856</v>
      </c>
      <c r="N53" s="56">
        <f>17000+90-7000</f>
        <v>10090</v>
      </c>
      <c r="O53" s="57">
        <f t="shared" si="6"/>
        <v>33946</v>
      </c>
      <c r="P53" s="56"/>
      <c r="Q53" s="57">
        <f t="shared" si="8"/>
        <v>33946</v>
      </c>
    </row>
    <row r="54" spans="1:17" ht="12.75" customHeight="1">
      <c r="A54" s="2">
        <v>3113</v>
      </c>
      <c r="B54" s="2">
        <v>5331</v>
      </c>
      <c r="C54" s="24"/>
      <c r="D54" s="27" t="s">
        <v>8</v>
      </c>
      <c r="E54" s="43">
        <v>9505</v>
      </c>
      <c r="F54" s="31">
        <v>9505</v>
      </c>
      <c r="G54" s="44">
        <v>8653</v>
      </c>
      <c r="H54" s="53">
        <v>343</v>
      </c>
      <c r="I54" s="53">
        <f t="shared" si="3"/>
        <v>8996</v>
      </c>
      <c r="J54" s="56"/>
      <c r="K54" s="57">
        <f t="shared" si="1"/>
        <v>8996</v>
      </c>
      <c r="L54" s="56"/>
      <c r="M54" s="57">
        <f t="shared" si="2"/>
        <v>8996</v>
      </c>
      <c r="N54" s="56"/>
      <c r="O54" s="57">
        <f t="shared" si="6"/>
        <v>8996</v>
      </c>
      <c r="P54" s="56"/>
      <c r="Q54" s="57">
        <f t="shared" si="8"/>
        <v>8996</v>
      </c>
    </row>
    <row r="55" spans="1:17" ht="12.75" customHeight="1">
      <c r="A55" s="2">
        <v>3113</v>
      </c>
      <c r="B55" s="2">
        <v>6351</v>
      </c>
      <c r="C55" s="24"/>
      <c r="D55" s="27" t="s">
        <v>110</v>
      </c>
      <c r="E55" s="43"/>
      <c r="F55" s="31"/>
      <c r="G55" s="44"/>
      <c r="H55" s="53"/>
      <c r="I55" s="53"/>
      <c r="J55" s="56"/>
      <c r="K55" s="57"/>
      <c r="L55" s="56"/>
      <c r="M55" s="57"/>
      <c r="N55" s="56">
        <v>88</v>
      </c>
      <c r="O55" s="57">
        <v>88</v>
      </c>
      <c r="P55" s="56"/>
      <c r="Q55" s="57">
        <f t="shared" si="8"/>
        <v>88</v>
      </c>
    </row>
    <row r="56" spans="1:17" ht="12.75" customHeight="1">
      <c r="A56" s="2">
        <v>3113</v>
      </c>
      <c r="B56" s="2">
        <v>6121</v>
      </c>
      <c r="C56" s="24"/>
      <c r="D56" s="27" t="s">
        <v>82</v>
      </c>
      <c r="E56" s="43">
        <v>1582</v>
      </c>
      <c r="F56" s="31">
        <v>1582</v>
      </c>
      <c r="G56" s="44">
        <v>16000</v>
      </c>
      <c r="H56" s="53"/>
      <c r="I56" s="53">
        <f t="shared" si="3"/>
        <v>16000</v>
      </c>
      <c r="J56" s="56"/>
      <c r="K56" s="57">
        <f t="shared" si="1"/>
        <v>16000</v>
      </c>
      <c r="L56" s="56"/>
      <c r="M56" s="57">
        <f t="shared" si="2"/>
        <v>16000</v>
      </c>
      <c r="N56" s="56"/>
      <c r="O56" s="57">
        <f aca="true" t="shared" si="9" ref="O56:O76">M56+N56</f>
        <v>16000</v>
      </c>
      <c r="P56" s="56"/>
      <c r="Q56" s="57">
        <f t="shared" si="8"/>
        <v>16000</v>
      </c>
    </row>
    <row r="57" spans="1:17" ht="12.75" customHeight="1">
      <c r="A57" s="2">
        <v>3113</v>
      </c>
      <c r="B57" s="2">
        <v>5331</v>
      </c>
      <c r="C57" s="24"/>
      <c r="D57" s="27" t="s">
        <v>54</v>
      </c>
      <c r="E57" s="43">
        <v>4115</v>
      </c>
      <c r="F57" s="31">
        <v>4115</v>
      </c>
      <c r="G57" s="44">
        <v>4037</v>
      </c>
      <c r="H57" s="53">
        <v>116</v>
      </c>
      <c r="I57" s="53">
        <f t="shared" si="3"/>
        <v>4153</v>
      </c>
      <c r="J57" s="56"/>
      <c r="K57" s="57">
        <f t="shared" si="1"/>
        <v>4153</v>
      </c>
      <c r="L57" s="56">
        <v>872</v>
      </c>
      <c r="M57" s="57">
        <f t="shared" si="2"/>
        <v>5025</v>
      </c>
      <c r="N57" s="56"/>
      <c r="O57" s="57">
        <f t="shared" si="9"/>
        <v>5025</v>
      </c>
      <c r="P57" s="56"/>
      <c r="Q57" s="57">
        <f t="shared" si="8"/>
        <v>5025</v>
      </c>
    </row>
    <row r="58" spans="1:17" ht="12.75" customHeight="1">
      <c r="A58" s="2">
        <v>3231</v>
      </c>
      <c r="B58" s="2"/>
      <c r="C58" s="24"/>
      <c r="D58" s="27" t="s">
        <v>0</v>
      </c>
      <c r="E58" s="43">
        <v>265</v>
      </c>
      <c r="F58" s="31">
        <v>265</v>
      </c>
      <c r="G58" s="44">
        <v>100</v>
      </c>
      <c r="H58" s="53">
        <v>0</v>
      </c>
      <c r="I58" s="53">
        <f t="shared" si="3"/>
        <v>100</v>
      </c>
      <c r="J58" s="56"/>
      <c r="K58" s="57">
        <f t="shared" si="1"/>
        <v>100</v>
      </c>
      <c r="L58" s="56"/>
      <c r="M58" s="57">
        <f t="shared" si="2"/>
        <v>100</v>
      </c>
      <c r="N58" s="56"/>
      <c r="O58" s="57">
        <f t="shared" si="9"/>
        <v>100</v>
      </c>
      <c r="P58" s="56"/>
      <c r="Q58" s="57">
        <f t="shared" si="8"/>
        <v>100</v>
      </c>
    </row>
    <row r="59" spans="1:17" ht="12.75">
      <c r="A59" s="2" t="s">
        <v>22</v>
      </c>
      <c r="B59" s="2"/>
      <c r="C59" s="24"/>
      <c r="D59" s="27" t="s">
        <v>29</v>
      </c>
      <c r="E59" s="43">
        <v>50540</v>
      </c>
      <c r="F59" s="31">
        <v>50540</v>
      </c>
      <c r="G59" s="44">
        <f>400+550+500+3400+2000+20000+10000+300</f>
        <v>37150</v>
      </c>
      <c r="H59" s="53">
        <v>32000</v>
      </c>
      <c r="I59" s="53">
        <f t="shared" si="3"/>
        <v>69150</v>
      </c>
      <c r="J59" s="56"/>
      <c r="K59" s="57">
        <f t="shared" si="1"/>
        <v>69150</v>
      </c>
      <c r="L59" s="56"/>
      <c r="M59" s="57">
        <f t="shared" si="2"/>
        <v>69150</v>
      </c>
      <c r="N59" s="56">
        <f>1000+650</f>
        <v>1650</v>
      </c>
      <c r="O59" s="57">
        <f t="shared" si="9"/>
        <v>70800</v>
      </c>
      <c r="P59" s="56"/>
      <c r="Q59" s="57">
        <f t="shared" si="8"/>
        <v>70800</v>
      </c>
    </row>
    <row r="60" spans="1:17" ht="22.5">
      <c r="A60" s="2" t="s">
        <v>23</v>
      </c>
      <c r="B60" s="21" t="s">
        <v>60</v>
      </c>
      <c r="C60" s="24"/>
      <c r="D60" s="27" t="s">
        <v>49</v>
      </c>
      <c r="E60" s="43">
        <v>10837</v>
      </c>
      <c r="F60" s="31">
        <v>10837</v>
      </c>
      <c r="G60" s="44">
        <f>1000+100</f>
        <v>1100</v>
      </c>
      <c r="H60" s="53">
        <f>1400+2000</f>
        <v>3400</v>
      </c>
      <c r="I60" s="53">
        <f t="shared" si="3"/>
        <v>4500</v>
      </c>
      <c r="J60" s="56"/>
      <c r="K60" s="57">
        <f t="shared" si="1"/>
        <v>4500</v>
      </c>
      <c r="L60" s="56"/>
      <c r="M60" s="57">
        <f t="shared" si="2"/>
        <v>4500</v>
      </c>
      <c r="N60" s="56">
        <v>22600</v>
      </c>
      <c r="O60" s="57">
        <f t="shared" si="9"/>
        <v>27100</v>
      </c>
      <c r="P60" s="56">
        <v>10</v>
      </c>
      <c r="Q60" s="57">
        <f>SUM(O60:P60)</f>
        <v>27110</v>
      </c>
    </row>
    <row r="61" spans="1:17" ht="12.75" customHeight="1">
      <c r="A61" s="2">
        <v>3412</v>
      </c>
      <c r="B61" s="2">
        <v>5331</v>
      </c>
      <c r="C61" s="24"/>
      <c r="D61" s="27" t="s">
        <v>55</v>
      </c>
      <c r="E61" s="43">
        <v>6784</v>
      </c>
      <c r="F61" s="31">
        <v>6784</v>
      </c>
      <c r="G61" s="44">
        <v>8742</v>
      </c>
      <c r="H61" s="53">
        <v>0</v>
      </c>
      <c r="I61" s="53">
        <f t="shared" si="3"/>
        <v>8742</v>
      </c>
      <c r="J61" s="56"/>
      <c r="K61" s="57">
        <f t="shared" si="1"/>
        <v>8742</v>
      </c>
      <c r="L61" s="56"/>
      <c r="M61" s="57">
        <f t="shared" si="2"/>
        <v>8742</v>
      </c>
      <c r="N61" s="56"/>
      <c r="O61" s="57">
        <f t="shared" si="9"/>
        <v>8742</v>
      </c>
      <c r="P61" s="56"/>
      <c r="Q61" s="57">
        <f aca="true" t="shared" si="10" ref="Q61:Q74">SUM(O61:P61)</f>
        <v>8742</v>
      </c>
    </row>
    <row r="62" spans="1:17" ht="12.75" customHeight="1">
      <c r="A62" s="2">
        <v>3421</v>
      </c>
      <c r="B62" s="2">
        <v>5331</v>
      </c>
      <c r="C62" s="24"/>
      <c r="D62" s="27" t="s">
        <v>56</v>
      </c>
      <c r="E62" s="43">
        <v>2850</v>
      </c>
      <c r="F62" s="31">
        <v>2850</v>
      </c>
      <c r="G62" s="44">
        <v>2682</v>
      </c>
      <c r="H62" s="53">
        <v>0</v>
      </c>
      <c r="I62" s="53">
        <f t="shared" si="3"/>
        <v>2682</v>
      </c>
      <c r="J62" s="56"/>
      <c r="K62" s="57">
        <f t="shared" si="1"/>
        <v>2682</v>
      </c>
      <c r="L62" s="56"/>
      <c r="M62" s="57">
        <f t="shared" si="2"/>
        <v>2682</v>
      </c>
      <c r="N62" s="56"/>
      <c r="O62" s="57">
        <f t="shared" si="9"/>
        <v>2682</v>
      </c>
      <c r="P62" s="56"/>
      <c r="Q62" s="57">
        <f t="shared" si="10"/>
        <v>2682</v>
      </c>
    </row>
    <row r="63" spans="1:17" ht="12.75" customHeight="1">
      <c r="A63" s="2">
        <v>3421</v>
      </c>
      <c r="B63" s="2"/>
      <c r="C63" s="24"/>
      <c r="D63" s="27" t="s">
        <v>99</v>
      </c>
      <c r="E63" s="43">
        <v>0</v>
      </c>
      <c r="F63" s="31">
        <v>0</v>
      </c>
      <c r="G63" s="44"/>
      <c r="H63" s="53">
        <v>0</v>
      </c>
      <c r="I63" s="53">
        <f t="shared" si="3"/>
        <v>0</v>
      </c>
      <c r="J63" s="56">
        <f>780+1726</f>
        <v>2506</v>
      </c>
      <c r="K63" s="57">
        <f t="shared" si="1"/>
        <v>2506</v>
      </c>
      <c r="L63" s="56"/>
      <c r="M63" s="57">
        <f t="shared" si="2"/>
        <v>2506</v>
      </c>
      <c r="N63" s="56"/>
      <c r="O63" s="57">
        <f t="shared" si="9"/>
        <v>2506</v>
      </c>
      <c r="P63" s="56"/>
      <c r="Q63" s="57">
        <f t="shared" si="10"/>
        <v>2506</v>
      </c>
    </row>
    <row r="64" spans="1:17" ht="12.75" customHeight="1">
      <c r="A64" s="2"/>
      <c r="B64" s="2"/>
      <c r="C64" s="22">
        <v>204</v>
      </c>
      <c r="D64" s="27" t="s">
        <v>58</v>
      </c>
      <c r="E64" s="43">
        <v>3000</v>
      </c>
      <c r="F64" s="31">
        <v>3000</v>
      </c>
      <c r="G64" s="44">
        <v>3000</v>
      </c>
      <c r="H64" s="53">
        <v>700</v>
      </c>
      <c r="I64" s="53">
        <f t="shared" si="3"/>
        <v>3700</v>
      </c>
      <c r="J64" s="56"/>
      <c r="K64" s="57">
        <f t="shared" si="1"/>
        <v>3700</v>
      </c>
      <c r="L64" s="56"/>
      <c r="M64" s="57">
        <f t="shared" si="2"/>
        <v>3700</v>
      </c>
      <c r="N64" s="56"/>
      <c r="O64" s="57">
        <f t="shared" si="9"/>
        <v>3700</v>
      </c>
      <c r="P64" s="56"/>
      <c r="Q64" s="57">
        <f t="shared" si="10"/>
        <v>3700</v>
      </c>
    </row>
    <row r="65" spans="1:17" ht="12.75" customHeight="1">
      <c r="A65" s="2" t="s">
        <v>68</v>
      </c>
      <c r="B65" s="2"/>
      <c r="C65" s="24"/>
      <c r="D65" s="27" t="s">
        <v>69</v>
      </c>
      <c r="E65" s="43">
        <v>0</v>
      </c>
      <c r="F65" s="31">
        <v>0</v>
      </c>
      <c r="G65" s="44">
        <v>0</v>
      </c>
      <c r="H65" s="53">
        <v>0</v>
      </c>
      <c r="I65" s="53">
        <f t="shared" si="3"/>
        <v>0</v>
      </c>
      <c r="J65" s="56"/>
      <c r="K65" s="57">
        <f t="shared" si="1"/>
        <v>0</v>
      </c>
      <c r="L65" s="56"/>
      <c r="M65" s="57">
        <f t="shared" si="2"/>
        <v>0</v>
      </c>
      <c r="N65" s="56"/>
      <c r="O65" s="57">
        <f t="shared" si="9"/>
        <v>0</v>
      </c>
      <c r="P65" s="56"/>
      <c r="Q65" s="57">
        <f t="shared" si="10"/>
        <v>0</v>
      </c>
    </row>
    <row r="66" spans="1:17" ht="12.75" customHeight="1">
      <c r="A66" s="2" t="s">
        <v>24</v>
      </c>
      <c r="B66" s="2"/>
      <c r="C66" s="24"/>
      <c r="D66" s="27" t="s">
        <v>30</v>
      </c>
      <c r="E66" s="43">
        <v>58473</v>
      </c>
      <c r="F66" s="31">
        <v>58473</v>
      </c>
      <c r="G66" s="44">
        <f>100+100+500+2500+250+10000+700+700+10221+4000+1000+1971+1535</f>
        <v>33577</v>
      </c>
      <c r="H66" s="53">
        <v>5225</v>
      </c>
      <c r="I66" s="53">
        <f t="shared" si="3"/>
        <v>38802</v>
      </c>
      <c r="J66" s="56">
        <f>150-1500</f>
        <v>-1350</v>
      </c>
      <c r="K66" s="57">
        <f t="shared" si="1"/>
        <v>37452</v>
      </c>
      <c r="L66" s="56"/>
      <c r="M66" s="57">
        <f t="shared" si="2"/>
        <v>37452</v>
      </c>
      <c r="N66" s="56">
        <f>30000+1645+140+30000</f>
        <v>61785</v>
      </c>
      <c r="O66" s="57">
        <f t="shared" si="9"/>
        <v>99237</v>
      </c>
      <c r="P66" s="56">
        <v>-62</v>
      </c>
      <c r="Q66" s="57">
        <f t="shared" si="10"/>
        <v>99175</v>
      </c>
    </row>
    <row r="67" spans="1:17" ht="12.75" customHeight="1">
      <c r="A67" s="2" t="s">
        <v>25</v>
      </c>
      <c r="B67" s="2"/>
      <c r="C67" s="24"/>
      <c r="D67" s="27" t="s">
        <v>31</v>
      </c>
      <c r="E67" s="43">
        <v>16882</v>
      </c>
      <c r="F67" s="31">
        <v>16882</v>
      </c>
      <c r="G67" s="44">
        <f>6800+2500</f>
        <v>9300</v>
      </c>
      <c r="H67" s="53">
        <f>500+20+150</f>
        <v>670</v>
      </c>
      <c r="I67" s="53">
        <f t="shared" si="3"/>
        <v>9970</v>
      </c>
      <c r="J67" s="56">
        <f>143+1500</f>
        <v>1643</v>
      </c>
      <c r="K67" s="57">
        <f t="shared" si="1"/>
        <v>11613</v>
      </c>
      <c r="L67" s="56"/>
      <c r="M67" s="57">
        <f t="shared" si="2"/>
        <v>11613</v>
      </c>
      <c r="N67" s="56">
        <v>1200</v>
      </c>
      <c r="O67" s="57">
        <f t="shared" si="9"/>
        <v>12813</v>
      </c>
      <c r="P67" s="56">
        <v>52</v>
      </c>
      <c r="Q67" s="57">
        <f t="shared" si="10"/>
        <v>12865</v>
      </c>
    </row>
    <row r="68" spans="1:17" ht="22.5">
      <c r="A68" s="2" t="s">
        <v>40</v>
      </c>
      <c r="B68" s="2"/>
      <c r="C68" s="24"/>
      <c r="D68" s="27" t="s">
        <v>50</v>
      </c>
      <c r="E68" s="43">
        <v>13602</v>
      </c>
      <c r="F68" s="31">
        <v>13602</v>
      </c>
      <c r="G68" s="44">
        <f>5184+4359+300</f>
        <v>9843</v>
      </c>
      <c r="H68" s="53">
        <v>11060</v>
      </c>
      <c r="I68" s="53">
        <f t="shared" si="3"/>
        <v>20903</v>
      </c>
      <c r="J68" s="56">
        <v>2390</v>
      </c>
      <c r="K68" s="57">
        <f t="shared" si="1"/>
        <v>23293</v>
      </c>
      <c r="L68" s="56"/>
      <c r="M68" s="57">
        <f t="shared" si="2"/>
        <v>23293</v>
      </c>
      <c r="N68" s="56">
        <f>155+2822</f>
        <v>2977</v>
      </c>
      <c r="O68" s="57">
        <f t="shared" si="9"/>
        <v>26270</v>
      </c>
      <c r="P68" s="56"/>
      <c r="Q68" s="57">
        <f t="shared" si="10"/>
        <v>26270</v>
      </c>
    </row>
    <row r="69" spans="1:17" ht="12.75" customHeight="1">
      <c r="A69" s="2" t="s">
        <v>41</v>
      </c>
      <c r="B69" s="2"/>
      <c r="C69" s="24"/>
      <c r="D69" s="27" t="s">
        <v>51</v>
      </c>
      <c r="E69" s="43">
        <v>200</v>
      </c>
      <c r="F69" s="31">
        <v>200</v>
      </c>
      <c r="G69" s="44">
        <f>200</f>
        <v>200</v>
      </c>
      <c r="H69" s="53">
        <v>0</v>
      </c>
      <c r="I69" s="53">
        <f t="shared" si="3"/>
        <v>200</v>
      </c>
      <c r="J69" s="56"/>
      <c r="K69" s="57">
        <f t="shared" si="1"/>
        <v>200</v>
      </c>
      <c r="L69" s="56"/>
      <c r="M69" s="57">
        <f t="shared" si="2"/>
        <v>200</v>
      </c>
      <c r="N69" s="56"/>
      <c r="O69" s="57">
        <f t="shared" si="9"/>
        <v>200</v>
      </c>
      <c r="P69" s="56"/>
      <c r="Q69" s="57">
        <f t="shared" si="10"/>
        <v>200</v>
      </c>
    </row>
    <row r="70" spans="1:17" ht="12.75" customHeight="1">
      <c r="A70" s="2" t="s">
        <v>42</v>
      </c>
      <c r="B70" s="2"/>
      <c r="C70" s="24"/>
      <c r="D70" s="27" t="s">
        <v>2</v>
      </c>
      <c r="E70" s="43">
        <v>4364</v>
      </c>
      <c r="F70" s="31">
        <v>4364</v>
      </c>
      <c r="G70" s="44">
        <v>4950</v>
      </c>
      <c r="H70" s="53">
        <v>350</v>
      </c>
      <c r="I70" s="53">
        <f t="shared" si="3"/>
        <v>5300</v>
      </c>
      <c r="J70" s="56">
        <v>85</v>
      </c>
      <c r="K70" s="57">
        <f t="shared" si="1"/>
        <v>5385</v>
      </c>
      <c r="L70" s="56"/>
      <c r="M70" s="57">
        <f t="shared" si="2"/>
        <v>5385</v>
      </c>
      <c r="N70" s="56">
        <v>2000</v>
      </c>
      <c r="O70" s="57">
        <f t="shared" si="9"/>
        <v>7385</v>
      </c>
      <c r="P70" s="56"/>
      <c r="Q70" s="57">
        <f t="shared" si="10"/>
        <v>7385</v>
      </c>
    </row>
    <row r="71" spans="1:17" ht="12.75" customHeight="1">
      <c r="A71" s="2" t="s">
        <v>43</v>
      </c>
      <c r="B71" s="2"/>
      <c r="C71" s="24"/>
      <c r="D71" s="27" t="s">
        <v>52</v>
      </c>
      <c r="E71" s="43">
        <v>250</v>
      </c>
      <c r="F71" s="31">
        <v>250</v>
      </c>
      <c r="G71" s="44">
        <v>250</v>
      </c>
      <c r="H71" s="53">
        <v>0</v>
      </c>
      <c r="I71" s="53">
        <f t="shared" si="3"/>
        <v>250</v>
      </c>
      <c r="J71" s="56"/>
      <c r="K71" s="57">
        <f t="shared" si="1"/>
        <v>250</v>
      </c>
      <c r="L71" s="56"/>
      <c r="M71" s="57">
        <f t="shared" si="2"/>
        <v>250</v>
      </c>
      <c r="N71" s="56"/>
      <c r="O71" s="57">
        <f t="shared" si="9"/>
        <v>250</v>
      </c>
      <c r="P71" s="56"/>
      <c r="Q71" s="57">
        <f t="shared" si="10"/>
        <v>250</v>
      </c>
    </row>
    <row r="72" spans="1:17" ht="21.75" customHeight="1">
      <c r="A72" s="2" t="s">
        <v>44</v>
      </c>
      <c r="B72" s="2"/>
      <c r="C72" s="24"/>
      <c r="D72" s="27" t="s">
        <v>53</v>
      </c>
      <c r="E72" s="43">
        <v>89816</v>
      </c>
      <c r="F72" s="31">
        <v>89816</v>
      </c>
      <c r="G72" s="44">
        <f>5705+4900+73000+350+1100+300</f>
        <v>85355</v>
      </c>
      <c r="H72" s="53">
        <f>1400+3000</f>
        <v>4400</v>
      </c>
      <c r="I72" s="53">
        <f t="shared" si="3"/>
        <v>89755</v>
      </c>
      <c r="J72" s="56"/>
      <c r="K72" s="57">
        <f t="shared" si="1"/>
        <v>89755</v>
      </c>
      <c r="L72" s="56"/>
      <c r="M72" s="57">
        <f t="shared" si="2"/>
        <v>89755</v>
      </c>
      <c r="N72" s="56">
        <f>4567+682+208</f>
        <v>5457</v>
      </c>
      <c r="O72" s="57">
        <f t="shared" si="9"/>
        <v>95212</v>
      </c>
      <c r="P72" s="56"/>
      <c r="Q72" s="57">
        <f t="shared" si="10"/>
        <v>95212</v>
      </c>
    </row>
    <row r="73" spans="1:17" ht="12.75" customHeight="1">
      <c r="A73" s="2" t="s">
        <v>72</v>
      </c>
      <c r="B73" s="2"/>
      <c r="C73" s="24"/>
      <c r="D73" s="27" t="s">
        <v>73</v>
      </c>
      <c r="E73" s="43">
        <v>500</v>
      </c>
      <c r="F73" s="31">
        <v>500</v>
      </c>
      <c r="G73" s="44"/>
      <c r="H73" s="53">
        <v>0</v>
      </c>
      <c r="I73" s="53">
        <f t="shared" si="3"/>
        <v>0</v>
      </c>
      <c r="J73" s="56"/>
      <c r="K73" s="57">
        <f t="shared" si="1"/>
        <v>0</v>
      </c>
      <c r="L73" s="56"/>
      <c r="M73" s="57">
        <f t="shared" si="2"/>
        <v>0</v>
      </c>
      <c r="N73" s="56"/>
      <c r="O73" s="57">
        <f t="shared" si="9"/>
        <v>0</v>
      </c>
      <c r="P73" s="56"/>
      <c r="Q73" s="57">
        <f t="shared" si="10"/>
        <v>0</v>
      </c>
    </row>
    <row r="74" spans="1:17" ht="12.75" customHeight="1">
      <c r="A74" s="2" t="s">
        <v>45</v>
      </c>
      <c r="B74" s="2"/>
      <c r="C74" s="24"/>
      <c r="D74" s="27" t="s">
        <v>7</v>
      </c>
      <c r="E74" s="43">
        <v>7500</v>
      </c>
      <c r="F74" s="31">
        <v>7500</v>
      </c>
      <c r="G74" s="44">
        <f>500+8000</f>
        <v>8500</v>
      </c>
      <c r="H74" s="53">
        <v>0</v>
      </c>
      <c r="I74" s="53">
        <f t="shared" si="3"/>
        <v>8500</v>
      </c>
      <c r="J74" s="56"/>
      <c r="K74" s="57">
        <f t="shared" si="1"/>
        <v>8500</v>
      </c>
      <c r="L74" s="56"/>
      <c r="M74" s="57">
        <f t="shared" si="2"/>
        <v>8500</v>
      </c>
      <c r="N74" s="56"/>
      <c r="O74" s="57">
        <f t="shared" si="9"/>
        <v>8500</v>
      </c>
      <c r="P74" s="56"/>
      <c r="Q74" s="57">
        <f t="shared" si="10"/>
        <v>8500</v>
      </c>
    </row>
    <row r="75" spans="1:17" ht="12.75" customHeight="1">
      <c r="A75" s="2" t="s">
        <v>76</v>
      </c>
      <c r="B75" s="2"/>
      <c r="C75" s="24"/>
      <c r="D75" s="27" t="s">
        <v>77</v>
      </c>
      <c r="E75" s="43">
        <v>417</v>
      </c>
      <c r="F75" s="31">
        <v>417</v>
      </c>
      <c r="G75" s="44"/>
      <c r="H75" s="53">
        <f>56+55</f>
        <v>111</v>
      </c>
      <c r="I75" s="53">
        <v>111</v>
      </c>
      <c r="J75" s="56"/>
      <c r="K75" s="57">
        <f aca="true" t="shared" si="11" ref="K75:K80">I75+J75</f>
        <v>111</v>
      </c>
      <c r="L75" s="56"/>
      <c r="M75" s="57">
        <f>K75+L75</f>
        <v>111</v>
      </c>
      <c r="N75" s="56"/>
      <c r="O75" s="57">
        <f t="shared" si="9"/>
        <v>111</v>
      </c>
      <c r="P75" s="56"/>
      <c r="Q75" s="57">
        <f>SUM(O75:P75)</f>
        <v>111</v>
      </c>
    </row>
    <row r="76" spans="1:17" ht="12.75">
      <c r="A76" s="36"/>
      <c r="B76" s="36"/>
      <c r="C76" s="41"/>
      <c r="D76" s="39" t="s">
        <v>6</v>
      </c>
      <c r="E76" s="40">
        <v>324224</v>
      </c>
      <c r="F76" s="40">
        <v>324224</v>
      </c>
      <c r="G76" s="40">
        <f>SUM(G47:G75)</f>
        <v>241476</v>
      </c>
      <c r="H76" s="55">
        <f>SUM(H47:H75)</f>
        <v>90786</v>
      </c>
      <c r="I76" s="40">
        <f>SUM(I47:I75)</f>
        <v>332262</v>
      </c>
      <c r="J76" s="55">
        <f>SUM(J48:J75)</f>
        <v>5894</v>
      </c>
      <c r="K76" s="40">
        <f t="shared" si="11"/>
        <v>338156</v>
      </c>
      <c r="L76" s="55">
        <f>SUM(L48:L75)</f>
        <v>0</v>
      </c>
      <c r="M76" s="40">
        <f>K76+L76</f>
        <v>338156</v>
      </c>
      <c r="N76" s="55">
        <f>SUM(N48:N75)</f>
        <v>108597</v>
      </c>
      <c r="O76" s="40">
        <f t="shared" si="9"/>
        <v>446753</v>
      </c>
      <c r="P76" s="40"/>
      <c r="Q76" s="40">
        <f>O76+P76</f>
        <v>446753</v>
      </c>
    </row>
    <row r="77" spans="1:17" ht="12.75">
      <c r="A77" s="36"/>
      <c r="B77" s="36"/>
      <c r="C77" s="41"/>
      <c r="D77" s="39" t="s">
        <v>61</v>
      </c>
      <c r="E77" s="40">
        <v>-74189</v>
      </c>
      <c r="F77" s="40">
        <v>-74189</v>
      </c>
      <c r="G77" s="40">
        <f>G46-G76</f>
        <v>-16824</v>
      </c>
      <c r="H77" s="40"/>
      <c r="I77" s="40">
        <f>I46-I76</f>
        <v>-93875</v>
      </c>
      <c r="J77" s="40"/>
      <c r="K77" s="40">
        <f>K46-K76</f>
        <v>-93785</v>
      </c>
      <c r="L77" s="40"/>
      <c r="M77" s="40">
        <f>M46-M76</f>
        <v>-93785</v>
      </c>
      <c r="N77" s="40"/>
      <c r="O77" s="40">
        <f>O46-O76</f>
        <v>-178363</v>
      </c>
      <c r="P77" s="40"/>
      <c r="Q77" s="40">
        <f>Q46-Q76</f>
        <v>-178363</v>
      </c>
    </row>
    <row r="78" spans="1:17" ht="12.75" customHeight="1">
      <c r="A78" s="2">
        <v>8115</v>
      </c>
      <c r="B78" s="2"/>
      <c r="C78" s="24"/>
      <c r="D78" s="3" t="s">
        <v>3</v>
      </c>
      <c r="E78" s="45">
        <v>74198</v>
      </c>
      <c r="F78" s="30">
        <v>74198</v>
      </c>
      <c r="G78" s="45">
        <v>16824</v>
      </c>
      <c r="H78" s="53"/>
      <c r="I78" s="53">
        <f>94115+560</f>
        <v>94675</v>
      </c>
      <c r="J78" s="56"/>
      <c r="K78" s="57">
        <v>94585</v>
      </c>
      <c r="L78" s="56"/>
      <c r="M78" s="57">
        <v>94585</v>
      </c>
      <c r="N78" s="56"/>
      <c r="O78" s="57">
        <f>98975+560+140-600+88</f>
        <v>99163</v>
      </c>
      <c r="P78" s="56"/>
      <c r="Q78" s="56">
        <v>99163</v>
      </c>
    </row>
    <row r="79" spans="1:17" ht="12.75" customHeight="1">
      <c r="A79" s="2">
        <v>8124</v>
      </c>
      <c r="B79" s="2"/>
      <c r="C79" s="24"/>
      <c r="D79" s="3" t="s">
        <v>4</v>
      </c>
      <c r="E79" s="45">
        <v>-6000</v>
      </c>
      <c r="F79" s="30">
        <v>-6000</v>
      </c>
      <c r="G79" s="45">
        <v>-6000</v>
      </c>
      <c r="H79" s="53"/>
      <c r="I79" s="53">
        <v>-6000</v>
      </c>
      <c r="J79" s="56"/>
      <c r="K79" s="57">
        <f t="shared" si="11"/>
        <v>-6000</v>
      </c>
      <c r="L79" s="56"/>
      <c r="M79" s="57">
        <f>K79+L79</f>
        <v>-6000</v>
      </c>
      <c r="N79" s="56"/>
      <c r="O79" s="57">
        <f>M79+N79</f>
        <v>-6000</v>
      </c>
      <c r="P79" s="56"/>
      <c r="Q79" s="56">
        <v>-6000</v>
      </c>
    </row>
    <row r="80" spans="1:17" ht="11.25" customHeight="1">
      <c r="A80" s="2">
        <v>8117</v>
      </c>
      <c r="B80" s="2"/>
      <c r="C80" s="24"/>
      <c r="D80" s="7" t="s">
        <v>59</v>
      </c>
      <c r="E80" s="45">
        <v>6000</v>
      </c>
      <c r="F80" s="30">
        <v>6000</v>
      </c>
      <c r="G80" s="45">
        <v>6000</v>
      </c>
      <c r="H80" s="53"/>
      <c r="I80" s="53">
        <v>5200</v>
      </c>
      <c r="J80" s="56"/>
      <c r="K80" s="57">
        <f t="shared" si="11"/>
        <v>5200</v>
      </c>
      <c r="L80" s="56"/>
      <c r="M80" s="57">
        <f>K80+L80</f>
        <v>5200</v>
      </c>
      <c r="N80" s="56"/>
      <c r="O80" s="57">
        <f>M80+N80</f>
        <v>5200</v>
      </c>
      <c r="P80" s="56"/>
      <c r="Q80" s="56">
        <v>5200</v>
      </c>
    </row>
    <row r="81" spans="1:17" ht="12.75" customHeight="1">
      <c r="A81" s="2">
        <v>8123</v>
      </c>
      <c r="B81" s="2"/>
      <c r="C81" s="24"/>
      <c r="D81" s="7" t="s">
        <v>103</v>
      </c>
      <c r="E81" s="45"/>
      <c r="F81" s="30"/>
      <c r="G81" s="45"/>
      <c r="H81" s="53"/>
      <c r="I81" s="53"/>
      <c r="J81" s="56"/>
      <c r="K81" s="57"/>
      <c r="L81" s="56"/>
      <c r="M81" s="57"/>
      <c r="N81" s="57">
        <v>80000</v>
      </c>
      <c r="O81" s="57">
        <v>80000</v>
      </c>
      <c r="P81" s="56"/>
      <c r="Q81" s="56">
        <v>80000</v>
      </c>
    </row>
    <row r="82" spans="1:17" ht="12.75">
      <c r="A82" s="36"/>
      <c r="B82" s="36"/>
      <c r="C82" s="36"/>
      <c r="D82" s="39" t="s">
        <v>62</v>
      </c>
      <c r="E82" s="40">
        <v>74189</v>
      </c>
      <c r="F82" s="42">
        <v>74189</v>
      </c>
      <c r="G82" s="40">
        <v>16824</v>
      </c>
      <c r="H82" s="40"/>
      <c r="I82" s="40">
        <f>SUM(I78:I80)</f>
        <v>93875</v>
      </c>
      <c r="J82" s="40"/>
      <c r="K82" s="40">
        <f>SUM(K78:K81)</f>
        <v>93785</v>
      </c>
      <c r="L82" s="40"/>
      <c r="M82" s="40">
        <f>SUM(M78:M81)</f>
        <v>93785</v>
      </c>
      <c r="N82" s="40"/>
      <c r="O82" s="40">
        <f>SUM(O78:O81)</f>
        <v>178363</v>
      </c>
      <c r="P82" s="40"/>
      <c r="Q82" s="40">
        <f>SUM(Q78:Q81)</f>
        <v>178363</v>
      </c>
    </row>
    <row r="83" spans="1:9" ht="12.75" customHeight="1">
      <c r="A83" s="4"/>
      <c r="B83" s="4"/>
      <c r="C83" s="4"/>
      <c r="D83" s="6"/>
      <c r="H83" s="54"/>
      <c r="I83" s="54"/>
    </row>
    <row r="84" spans="1:4" ht="12.75" customHeight="1">
      <c r="A84" s="4"/>
      <c r="B84" s="4"/>
      <c r="C84" s="4"/>
      <c r="D84" s="6"/>
    </row>
    <row r="85" spans="1:4" ht="12.75" customHeight="1">
      <c r="A85" s="4"/>
      <c r="B85" s="4"/>
      <c r="C85" s="4"/>
      <c r="D85" s="6"/>
    </row>
    <row r="86" spans="1:4" ht="12.75" customHeight="1">
      <c r="A86" s="4"/>
      <c r="B86" s="4"/>
      <c r="C86" s="4"/>
      <c r="D86" s="6"/>
    </row>
    <row r="87" spans="1:4" ht="12.75" customHeight="1">
      <c r="A87" s="4"/>
      <c r="B87" s="4"/>
      <c r="C87" s="4"/>
      <c r="D87" s="6"/>
    </row>
    <row r="88" spans="1:4" ht="12.75" customHeight="1">
      <c r="A88" s="8"/>
      <c r="B88" s="8"/>
      <c r="C88" s="8"/>
      <c r="D88" s="6"/>
    </row>
    <row r="89" spans="1:4" ht="12.75" customHeight="1">
      <c r="A89" s="4"/>
      <c r="B89" s="4"/>
      <c r="C89" s="4"/>
      <c r="D89" s="6"/>
    </row>
    <row r="90" spans="1:4" ht="12.75" customHeight="1">
      <c r="A90" s="4"/>
      <c r="B90" s="4"/>
      <c r="C90" s="4"/>
      <c r="D90" s="6"/>
    </row>
    <row r="91" spans="1:4" ht="12.75" customHeight="1">
      <c r="A91" s="4"/>
      <c r="B91" s="4"/>
      <c r="C91" s="4"/>
      <c r="D91" s="6"/>
    </row>
    <row r="92" spans="1:4" ht="12.75" customHeight="1">
      <c r="A92" s="4"/>
      <c r="B92" s="4"/>
      <c r="C92" s="4"/>
      <c r="D92" s="6"/>
    </row>
    <row r="93" spans="1:4" ht="12.75" customHeight="1">
      <c r="A93" s="4"/>
      <c r="B93" s="4"/>
      <c r="C93" s="4"/>
      <c r="D93" s="6"/>
    </row>
    <row r="94" spans="1:4" ht="12.75" customHeight="1">
      <c r="A94" s="4"/>
      <c r="B94" s="4"/>
      <c r="C94" s="4"/>
      <c r="D94" s="6"/>
    </row>
    <row r="95" spans="1:4" ht="12.75" customHeight="1">
      <c r="A95" s="4"/>
      <c r="B95" s="4"/>
      <c r="C95" s="4"/>
      <c r="D95" s="6"/>
    </row>
    <row r="96" spans="1:4" ht="12.75" customHeight="1">
      <c r="A96" s="4"/>
      <c r="B96" s="4"/>
      <c r="C96" s="4"/>
      <c r="D96" s="6"/>
    </row>
    <row r="97" spans="1:4" ht="12.75" customHeight="1">
      <c r="A97" s="4"/>
      <c r="B97" s="4"/>
      <c r="C97" s="4"/>
      <c r="D97" s="6"/>
    </row>
    <row r="98" spans="1:4" ht="12.75" customHeight="1">
      <c r="A98" s="4"/>
      <c r="B98" s="4"/>
      <c r="C98" s="4"/>
      <c r="D98" s="6"/>
    </row>
    <row r="99" spans="1:4" ht="12.75" customHeight="1">
      <c r="A99" s="4"/>
      <c r="B99" s="4"/>
      <c r="C99" s="4"/>
      <c r="D99" s="6"/>
    </row>
    <row r="100" spans="1:4" ht="12.75" customHeight="1">
      <c r="A100" s="4"/>
      <c r="B100" s="4"/>
      <c r="C100" s="4"/>
      <c r="D100" s="6"/>
    </row>
    <row r="101" spans="1:4" ht="12.75" customHeight="1">
      <c r="A101" s="4"/>
      <c r="B101" s="4"/>
      <c r="C101" s="4"/>
      <c r="D101" s="6"/>
    </row>
    <row r="102" spans="1:4" ht="12.75" customHeight="1">
      <c r="A102" s="4"/>
      <c r="B102" s="4"/>
      <c r="C102" s="4"/>
      <c r="D102" s="6"/>
    </row>
    <row r="103" spans="1:4" ht="12.75" customHeight="1">
      <c r="A103" s="4"/>
      <c r="B103" s="4"/>
      <c r="C103" s="4"/>
      <c r="D103" s="6"/>
    </row>
    <row r="104" spans="1:4" ht="12.75" customHeight="1">
      <c r="A104" s="4"/>
      <c r="B104" s="4"/>
      <c r="C104" s="4"/>
      <c r="D104" s="6"/>
    </row>
    <row r="105" spans="1:4" ht="12.75" customHeight="1">
      <c r="A105" s="4"/>
      <c r="B105" s="4"/>
      <c r="C105" s="4"/>
      <c r="D105" s="6"/>
    </row>
    <row r="106" spans="1:4" ht="12.75" customHeight="1">
      <c r="A106" s="4"/>
      <c r="B106" s="4"/>
      <c r="C106" s="4"/>
      <c r="D106" s="6"/>
    </row>
    <row r="107" spans="1:4" ht="12.75" customHeight="1">
      <c r="A107" s="4"/>
      <c r="B107" s="4"/>
      <c r="C107" s="4"/>
      <c r="D107" s="6"/>
    </row>
    <row r="108" spans="1:4" ht="12.75" customHeight="1">
      <c r="A108" s="4"/>
      <c r="B108" s="4"/>
      <c r="C108" s="4"/>
      <c r="D108" s="6"/>
    </row>
    <row r="109" spans="1:4" ht="12.75" customHeight="1">
      <c r="A109" s="4"/>
      <c r="B109" s="4"/>
      <c r="C109" s="4"/>
      <c r="D109" s="6"/>
    </row>
    <row r="110" spans="1:4" ht="12.75" customHeight="1">
      <c r="A110" s="4"/>
      <c r="B110" s="4"/>
      <c r="C110" s="4"/>
      <c r="D110" s="6"/>
    </row>
    <row r="111" spans="1:4" ht="12.75" customHeight="1">
      <c r="A111" s="4"/>
      <c r="B111" s="4"/>
      <c r="C111" s="4"/>
      <c r="D111" s="6"/>
    </row>
    <row r="112" spans="1:4" ht="12.75" customHeight="1">
      <c r="A112" s="4"/>
      <c r="B112" s="4"/>
      <c r="C112" s="4"/>
      <c r="D112" s="6"/>
    </row>
    <row r="113" spans="1:4" ht="12.75" customHeight="1">
      <c r="A113" s="4"/>
      <c r="B113" s="4"/>
      <c r="C113" s="4"/>
      <c r="D113" s="6"/>
    </row>
    <row r="114" spans="1:4" ht="12.75" customHeight="1">
      <c r="A114" s="4"/>
      <c r="B114" s="4"/>
      <c r="C114" s="4"/>
      <c r="D114" s="6"/>
    </row>
    <row r="115" spans="1:4" ht="12.75" customHeight="1">
      <c r="A115" s="4"/>
      <c r="B115" s="4"/>
      <c r="C115" s="4"/>
      <c r="D115" s="6"/>
    </row>
    <row r="116" spans="1:4" ht="12.75" customHeight="1">
      <c r="A116" s="4"/>
      <c r="B116" s="4"/>
      <c r="C116" s="4"/>
      <c r="D116" s="6"/>
    </row>
    <row r="117" spans="1:4" ht="12.75" customHeight="1">
      <c r="A117" s="4"/>
      <c r="B117" s="4"/>
      <c r="C117" s="4"/>
      <c r="D117" s="6"/>
    </row>
    <row r="118" spans="1:4" ht="12.75" customHeight="1">
      <c r="A118" s="4"/>
      <c r="B118" s="4"/>
      <c r="C118" s="4"/>
      <c r="D118" s="6"/>
    </row>
    <row r="119" spans="1:4" ht="26.25" customHeight="1">
      <c r="A119" s="60"/>
      <c r="B119" s="60"/>
      <c r="C119" s="60"/>
      <c r="D119" s="60"/>
    </row>
    <row r="120" spans="1:4" ht="27.75" customHeight="1">
      <c r="A120" s="9"/>
      <c r="B120" s="9"/>
      <c r="C120" s="9"/>
      <c r="D120" s="9"/>
    </row>
    <row r="121" spans="1:4" ht="12.75" customHeight="1">
      <c r="A121" s="4"/>
      <c r="B121" s="4"/>
      <c r="C121" s="4"/>
      <c r="D121" s="10"/>
    </row>
    <row r="122" spans="1:4" ht="12.75" customHeight="1">
      <c r="A122" s="4"/>
      <c r="B122" s="4"/>
      <c r="C122" s="4"/>
      <c r="D122" s="11"/>
    </row>
    <row r="123" spans="1:4" ht="12.75" customHeight="1">
      <c r="A123" s="12"/>
      <c r="B123" s="12"/>
      <c r="C123" s="12"/>
      <c r="D123" s="13"/>
    </row>
    <row r="124" spans="1:4" ht="12.75" customHeight="1">
      <c r="A124" s="4"/>
      <c r="B124" s="4"/>
      <c r="C124" s="4"/>
      <c r="D124" s="14"/>
    </row>
    <row r="125" spans="1:4" ht="12.75" customHeight="1">
      <c r="A125" s="4"/>
      <c r="B125" s="4"/>
      <c r="C125" s="4"/>
      <c r="D125" s="14"/>
    </row>
    <row r="126" spans="1:4" ht="12.75" customHeight="1">
      <c r="A126" s="12"/>
      <c r="B126" s="12"/>
      <c r="C126" s="12"/>
      <c r="D126" s="15"/>
    </row>
    <row r="127" spans="1:4" ht="12.75" customHeight="1">
      <c r="A127" s="4"/>
      <c r="B127" s="4"/>
      <c r="C127" s="4"/>
      <c r="D127" s="10"/>
    </row>
    <row r="128" spans="1:4" ht="12.75" customHeight="1">
      <c r="A128" s="12"/>
      <c r="B128" s="12"/>
      <c r="C128" s="12"/>
      <c r="D128" s="15"/>
    </row>
    <row r="129" spans="1:4" ht="12.75" customHeight="1">
      <c r="A129" s="12"/>
      <c r="B129" s="12"/>
      <c r="C129" s="12"/>
      <c r="D129" s="13"/>
    </row>
    <row r="130" spans="1:4" ht="12.75" customHeight="1">
      <c r="A130" s="12"/>
      <c r="B130" s="12"/>
      <c r="C130" s="12"/>
      <c r="D130" s="13"/>
    </row>
    <row r="131" spans="1:4" ht="12.75" customHeight="1">
      <c r="A131" s="12"/>
      <c r="B131" s="12"/>
      <c r="C131" s="12"/>
      <c r="D131" s="13"/>
    </row>
    <row r="132" spans="1:4" ht="12.75" customHeight="1">
      <c r="A132" s="12"/>
      <c r="B132" s="12"/>
      <c r="C132" s="12"/>
      <c r="D132" s="13"/>
    </row>
    <row r="133" spans="1:4" ht="12.75" customHeight="1">
      <c r="A133" s="12"/>
      <c r="B133" s="12"/>
      <c r="C133" s="12"/>
      <c r="D133" s="13"/>
    </row>
    <row r="134" spans="1:4" ht="12.75" customHeight="1">
      <c r="A134" s="12"/>
      <c r="B134" s="12"/>
      <c r="C134" s="12"/>
      <c r="D134" s="13"/>
    </row>
    <row r="135" spans="1:4" ht="12.75" customHeight="1">
      <c r="A135" s="12"/>
      <c r="B135" s="12"/>
      <c r="C135" s="12"/>
      <c r="D135" s="13"/>
    </row>
    <row r="136" spans="1:4" ht="12.75" customHeight="1">
      <c r="A136" s="12"/>
      <c r="B136" s="12"/>
      <c r="C136" s="12"/>
      <c r="D136" s="13"/>
    </row>
    <row r="137" spans="1:4" ht="12.75" customHeight="1">
      <c r="A137" s="12"/>
      <c r="B137" s="12"/>
      <c r="C137" s="12"/>
      <c r="D137" s="13"/>
    </row>
    <row r="138" spans="1:4" ht="12.75" customHeight="1">
      <c r="A138" s="4"/>
      <c r="B138" s="4"/>
      <c r="C138" s="4"/>
      <c r="D138" s="14"/>
    </row>
    <row r="139" spans="1:4" ht="12.75" customHeight="1">
      <c r="A139" s="12"/>
      <c r="B139" s="12"/>
      <c r="C139" s="12"/>
      <c r="D139" s="13"/>
    </row>
    <row r="140" spans="1:4" ht="12.75" customHeight="1">
      <c r="A140" s="4"/>
      <c r="B140" s="4"/>
      <c r="C140" s="4"/>
      <c r="D140" s="14"/>
    </row>
    <row r="141" spans="1:4" ht="12.75" customHeight="1">
      <c r="A141" s="4"/>
      <c r="B141" s="4"/>
      <c r="C141" s="4"/>
      <c r="D141" s="14"/>
    </row>
    <row r="142" spans="1:4" ht="12.75" customHeight="1">
      <c r="A142" s="4"/>
      <c r="B142" s="4"/>
      <c r="C142" s="4"/>
      <c r="D142" s="14"/>
    </row>
    <row r="143" spans="1:4" ht="12.75" customHeight="1">
      <c r="A143" s="4"/>
      <c r="B143" s="4"/>
      <c r="C143" s="4"/>
      <c r="D143" s="14"/>
    </row>
    <row r="144" spans="1:4" ht="12.75" customHeight="1">
      <c r="A144" s="4"/>
      <c r="B144" s="4"/>
      <c r="C144" s="4"/>
      <c r="D144" s="14"/>
    </row>
    <row r="145" spans="1:4" ht="12.75" customHeight="1">
      <c r="A145" s="12"/>
      <c r="B145" s="12"/>
      <c r="C145" s="12"/>
      <c r="D145" s="13"/>
    </row>
    <row r="146" spans="1:4" ht="12.75" customHeight="1">
      <c r="A146" s="12"/>
      <c r="B146" s="12"/>
      <c r="C146" s="12"/>
      <c r="D146" s="13"/>
    </row>
    <row r="147" spans="1:4" ht="12.75" customHeight="1">
      <c r="A147" s="12"/>
      <c r="B147" s="12"/>
      <c r="C147" s="12"/>
      <c r="D147" s="13"/>
    </row>
    <row r="148" spans="1:4" ht="12.75" customHeight="1">
      <c r="A148" s="12"/>
      <c r="B148" s="12"/>
      <c r="C148" s="12"/>
      <c r="D148" s="13"/>
    </row>
    <row r="149" spans="1:4" ht="12.75" customHeight="1">
      <c r="A149" s="12"/>
      <c r="B149" s="12"/>
      <c r="C149" s="12"/>
      <c r="D149" s="13"/>
    </row>
    <row r="150" spans="1:4" ht="12.75" customHeight="1">
      <c r="A150" s="12"/>
      <c r="B150" s="12"/>
      <c r="C150" s="12"/>
      <c r="D150" s="13"/>
    </row>
    <row r="151" spans="1:4" ht="12.75" customHeight="1">
      <c r="A151" s="12"/>
      <c r="B151" s="12"/>
      <c r="C151" s="12"/>
      <c r="D151" s="13"/>
    </row>
    <row r="152" spans="1:4" ht="12.75" customHeight="1">
      <c r="A152" s="12"/>
      <c r="B152" s="12"/>
      <c r="C152" s="12"/>
      <c r="D152" s="13"/>
    </row>
    <row r="153" spans="1:4" ht="12.75" customHeight="1">
      <c r="A153" s="12"/>
      <c r="B153" s="12"/>
      <c r="C153" s="12"/>
      <c r="D153" s="13"/>
    </row>
    <row r="154" spans="1:4" ht="12.75" customHeight="1">
      <c r="A154" s="4"/>
      <c r="B154" s="4"/>
      <c r="C154" s="4"/>
      <c r="D154" s="14"/>
    </row>
    <row r="155" spans="1:4" ht="12.75" customHeight="1">
      <c r="A155" s="4"/>
      <c r="B155" s="4"/>
      <c r="C155" s="4"/>
      <c r="D155" s="14"/>
    </row>
    <row r="156" spans="1:4" ht="12.75" customHeight="1">
      <c r="A156" s="4"/>
      <c r="B156" s="4"/>
      <c r="C156" s="4"/>
      <c r="D156" s="14"/>
    </row>
    <row r="157" spans="1:4" ht="12.75" customHeight="1">
      <c r="A157" s="12"/>
      <c r="B157" s="12"/>
      <c r="C157" s="12"/>
      <c r="D157" s="13"/>
    </row>
    <row r="158" spans="1:4" ht="12.75" customHeight="1">
      <c r="A158" s="12"/>
      <c r="B158" s="12"/>
      <c r="C158" s="12"/>
      <c r="D158" s="13"/>
    </row>
    <row r="159" spans="1:4" ht="12.75" customHeight="1">
      <c r="A159" s="12"/>
      <c r="B159" s="12"/>
      <c r="C159" s="12"/>
      <c r="D159" s="13"/>
    </row>
    <row r="160" spans="1:4" ht="12.75" customHeight="1">
      <c r="A160" s="4"/>
      <c r="B160" s="4"/>
      <c r="C160" s="4"/>
      <c r="D160" s="14"/>
    </row>
    <row r="161" spans="1:4" ht="12.75" customHeight="1">
      <c r="A161" s="4"/>
      <c r="B161" s="4"/>
      <c r="C161" s="4"/>
      <c r="D161" s="14"/>
    </row>
    <row r="162" spans="1:4" ht="12.75" customHeight="1">
      <c r="A162" s="4"/>
      <c r="B162" s="4"/>
      <c r="C162" s="4"/>
      <c r="D162" s="14"/>
    </row>
    <row r="163" spans="1:4" ht="25.5" customHeight="1">
      <c r="A163" s="16"/>
      <c r="B163" s="16"/>
      <c r="C163" s="16"/>
      <c r="D163" s="17"/>
    </row>
    <row r="164" spans="1:4" ht="12.75" customHeight="1">
      <c r="A164" s="4"/>
      <c r="B164" s="4"/>
      <c r="C164" s="4"/>
      <c r="D164" s="5"/>
    </row>
    <row r="165" spans="1:4" ht="12.75">
      <c r="A165" s="4"/>
      <c r="B165" s="4"/>
      <c r="C165" s="4"/>
      <c r="D165" s="5"/>
    </row>
    <row r="166" spans="1:4" ht="12.75">
      <c r="A166" s="4"/>
      <c r="B166" s="4"/>
      <c r="C166" s="4"/>
      <c r="D166" s="5"/>
    </row>
    <row r="167" spans="1:4" ht="12.75">
      <c r="A167" s="4"/>
      <c r="B167" s="4"/>
      <c r="C167" s="4"/>
      <c r="D167" s="5"/>
    </row>
    <row r="168" spans="1:4" ht="12.75">
      <c r="A168" s="4"/>
      <c r="B168" s="4"/>
      <c r="C168" s="4"/>
      <c r="D168" s="5"/>
    </row>
    <row r="169" spans="1:4" ht="24.75" customHeight="1">
      <c r="A169" s="16"/>
      <c r="B169" s="16"/>
      <c r="C169" s="16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8"/>
    </row>
    <row r="172" spans="1:4" ht="12.75">
      <c r="A172" s="1"/>
      <c r="B172" s="1"/>
      <c r="C172" s="1"/>
      <c r="D172" s="19"/>
    </row>
    <row r="173" spans="1:4" ht="12.75">
      <c r="A173" s="1"/>
      <c r="B173" s="1"/>
      <c r="C173" s="1"/>
      <c r="D173" s="19"/>
    </row>
    <row r="174" spans="1:4" ht="12.75">
      <c r="A174" s="1"/>
      <c r="B174" s="1"/>
      <c r="C174" s="1"/>
      <c r="D174" s="19"/>
    </row>
    <row r="175" spans="1:4" ht="12.75">
      <c r="A175" s="1"/>
      <c r="B175" s="1"/>
      <c r="C175" s="1"/>
      <c r="D175" s="19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</sheetData>
  <sheetProtection selectLockedCells="1" selectUnlockedCells="1"/>
  <mergeCells count="4">
    <mergeCell ref="A119:D119"/>
    <mergeCell ref="A1:B1"/>
    <mergeCell ref="A3:M3"/>
    <mergeCell ref="A2:Q2"/>
  </mergeCells>
  <printOptions/>
  <pageMargins left="0.7875" right="0.7875" top="0.9840277777777777" bottom="0.9840277777777777" header="0.5118055555555555" footer="0.511805555555555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2023-06-09T08:50:43Z</cp:lastPrinted>
  <dcterms:created xsi:type="dcterms:W3CDTF">2015-11-22T08:52:35Z</dcterms:created>
  <dcterms:modified xsi:type="dcterms:W3CDTF">2023-08-10T12:57:38Z</dcterms:modified>
  <cp:category/>
  <cp:version/>
  <cp:contentType/>
  <cp:contentStatus/>
</cp:coreProperties>
</file>